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9035" windowHeight="9975" activeTab="3"/>
  </bookViews>
  <sheets>
    <sheet name="Raw Data" sheetId="1" r:id="rId1"/>
    <sheet name="Final" sheetId="2" r:id="rId2"/>
    <sheet name="4919" sheetId="3" r:id="rId3"/>
    <sheet name="4920" sheetId="4" r:id="rId4"/>
  </sheets>
  <calcPr calcId="145621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D7" i="3"/>
  <c r="E8" i="3"/>
  <c r="E7" i="3"/>
  <c r="E6" i="3"/>
  <c r="E5" i="3"/>
  <c r="E4" i="3"/>
  <c r="E3" i="3"/>
  <c r="E2" i="3"/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6" i="1"/>
  <c r="D8" i="4" l="1"/>
  <c r="D7" i="4"/>
  <c r="D6" i="4"/>
  <c r="D5" i="4"/>
  <c r="D4" i="4"/>
  <c r="D8" i="3"/>
  <c r="D6" i="3"/>
  <c r="D5" i="3"/>
  <c r="D4" i="3"/>
  <c r="S34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6" i="1"/>
  <c r="K45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6" i="1"/>
  <c r="H7" i="1"/>
  <c r="Q7" i="1" s="1"/>
  <c r="H8" i="1"/>
  <c r="Q8" i="1" s="1"/>
  <c r="H9" i="1"/>
  <c r="Q9" i="1" s="1"/>
  <c r="H10" i="1"/>
  <c r="Q10" i="1" s="1"/>
  <c r="H11" i="1"/>
  <c r="Q11" i="1" s="1"/>
  <c r="H12" i="1"/>
  <c r="Q12" i="1" s="1"/>
  <c r="S12" i="1" s="1"/>
  <c r="H13" i="1"/>
  <c r="Q13" i="1" s="1"/>
  <c r="H14" i="1"/>
  <c r="R14" i="1" s="1"/>
  <c r="H15" i="1"/>
  <c r="Q15" i="1" s="1"/>
  <c r="H16" i="1"/>
  <c r="Q16" i="1" s="1"/>
  <c r="H17" i="1"/>
  <c r="Q17" i="1" s="1"/>
  <c r="H18" i="1"/>
  <c r="Q18" i="1" s="1"/>
  <c r="S18" i="1" s="1"/>
  <c r="H19" i="1"/>
  <c r="Q19" i="1" s="1"/>
  <c r="S19" i="1" s="1"/>
  <c r="H20" i="1"/>
  <c r="Q20" i="1" s="1"/>
  <c r="H21" i="1"/>
  <c r="Q21" i="1" s="1"/>
  <c r="H22" i="1"/>
  <c r="Q22" i="1" s="1"/>
  <c r="S22" i="1" s="1"/>
  <c r="H23" i="1"/>
  <c r="Q23" i="1" s="1"/>
  <c r="S23" i="1" s="1"/>
  <c r="H24" i="1"/>
  <c r="Q24" i="1" s="1"/>
  <c r="S24" i="1" s="1"/>
  <c r="H25" i="1"/>
  <c r="R25" i="1" s="1"/>
  <c r="H26" i="1"/>
  <c r="Q26" i="1" s="1"/>
  <c r="S26" i="1" s="1"/>
  <c r="H27" i="1"/>
  <c r="Q27" i="1" s="1"/>
  <c r="S27" i="1" s="1"/>
  <c r="H28" i="1"/>
  <c r="Q28" i="1" s="1"/>
  <c r="H29" i="1"/>
  <c r="Q29" i="1" s="1"/>
  <c r="H30" i="1"/>
  <c r="Q30" i="1" s="1"/>
  <c r="S30" i="1" s="1"/>
  <c r="H31" i="1"/>
  <c r="Q31" i="1" s="1"/>
  <c r="S31" i="1" s="1"/>
  <c r="H32" i="1"/>
  <c r="Q32" i="1" s="1"/>
  <c r="H33" i="1"/>
  <c r="Q33" i="1" s="1"/>
  <c r="H34" i="1"/>
  <c r="H35" i="1"/>
  <c r="Q35" i="1" s="1"/>
  <c r="H36" i="1"/>
  <c r="Q36" i="1" s="1"/>
  <c r="H37" i="1"/>
  <c r="Q37" i="1" s="1"/>
  <c r="H38" i="1"/>
  <c r="Q38" i="1" s="1"/>
  <c r="H39" i="1"/>
  <c r="Q39" i="1" s="1"/>
  <c r="H40" i="1"/>
  <c r="Q40" i="1" s="1"/>
  <c r="H41" i="1"/>
  <c r="R41" i="1" s="1"/>
  <c r="H42" i="1"/>
  <c r="Q42" i="1" s="1"/>
  <c r="H43" i="1"/>
  <c r="R43" i="1" s="1"/>
  <c r="H44" i="1"/>
  <c r="Q44" i="1" s="1"/>
  <c r="H45" i="1"/>
  <c r="Q45" i="1" s="1"/>
  <c r="H6" i="1"/>
  <c r="Q6" i="1" s="1"/>
  <c r="S6" i="1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6" i="1"/>
  <c r="H9" i="2" l="1"/>
  <c r="S29" i="1"/>
  <c r="S40" i="1"/>
  <c r="B10" i="2"/>
  <c r="B9" i="2"/>
  <c r="S28" i="1"/>
  <c r="S20" i="1"/>
  <c r="B8" i="2"/>
  <c r="C7" i="2"/>
  <c r="B6" i="2"/>
  <c r="H8" i="2"/>
  <c r="S21" i="1"/>
  <c r="S17" i="1"/>
  <c r="H7" i="2"/>
  <c r="S15" i="1"/>
  <c r="J7" i="2" s="1"/>
  <c r="H6" i="2"/>
  <c r="S9" i="1"/>
  <c r="R10" i="1"/>
  <c r="S10" i="1" s="1"/>
  <c r="D6" i="2" s="1"/>
  <c r="R16" i="1"/>
  <c r="S16" i="1" s="1"/>
  <c r="R36" i="1"/>
  <c r="S36" i="1" s="1"/>
  <c r="R40" i="1"/>
  <c r="R44" i="1"/>
  <c r="S44" i="1" s="1"/>
  <c r="Q14" i="1"/>
  <c r="Q41" i="1"/>
  <c r="S41" i="1" s="1"/>
  <c r="R9" i="1"/>
  <c r="R13" i="1"/>
  <c r="S13" i="1" s="1"/>
  <c r="R17" i="1"/>
  <c r="R33" i="1"/>
  <c r="S33" i="1" s="1"/>
  <c r="R37" i="1"/>
  <c r="S37" i="1" s="1"/>
  <c r="R45" i="1"/>
  <c r="S45" i="1" s="1"/>
  <c r="Q25" i="1"/>
  <c r="S25" i="1" s="1"/>
  <c r="Q43" i="1"/>
  <c r="S43" i="1" s="1"/>
  <c r="R8" i="1"/>
  <c r="S8" i="1" s="1"/>
  <c r="R32" i="1"/>
  <c r="S32" i="1" s="1"/>
  <c r="R38" i="1"/>
  <c r="R42" i="1"/>
  <c r="S42" i="1" s="1"/>
  <c r="R7" i="1"/>
  <c r="S7" i="1" s="1"/>
  <c r="R11" i="1"/>
  <c r="I6" i="2" s="1"/>
  <c r="R15" i="1"/>
  <c r="I7" i="2" s="1"/>
  <c r="R35" i="1"/>
  <c r="S35" i="1" s="1"/>
  <c r="R39" i="1"/>
  <c r="I10" i="2" l="1"/>
  <c r="C10" i="2"/>
  <c r="S14" i="1"/>
  <c r="D7" i="2" s="1"/>
  <c r="B7" i="2"/>
  <c r="S11" i="1"/>
  <c r="J6" i="2" s="1"/>
  <c r="S38" i="1"/>
  <c r="D10" i="2" s="1"/>
  <c r="H10" i="2"/>
  <c r="S39" i="1"/>
  <c r="J10" i="2" s="1"/>
</calcChain>
</file>

<file path=xl/sharedStrings.xml><?xml version="1.0" encoding="utf-8"?>
<sst xmlns="http://schemas.openxmlformats.org/spreadsheetml/2006/main" count="175" uniqueCount="124">
  <si>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</si>
  <si>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</si>
  <si>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</si>
  <si>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</si>
  <si>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</si>
  <si>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</si>
  <si>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</si>
  <si>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</si>
  <si>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</si>
  <si>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</si>
  <si>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</si>
  <si>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</si>
  <si>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</si>
  <si>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</si>
  <si>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</si>
  <si>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</si>
  <si>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</si>
  <si>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</si>
  <si>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</si>
  <si>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</si>
  <si>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</si>
  <si>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</si>
  <si>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10LR011</t>
  </si>
  <si>
    <t>10LR012</t>
  </si>
  <si>
    <t>10LR013</t>
  </si>
  <si>
    <t>10LR014</t>
  </si>
  <si>
    <t>10LR015</t>
  </si>
  <si>
    <t>10LR016</t>
  </si>
  <si>
    <t>10LR017</t>
  </si>
  <si>
    <t>10LR018</t>
  </si>
  <si>
    <t>10LR019</t>
  </si>
  <si>
    <t>10LR020</t>
  </si>
  <si>
    <t>10LR021</t>
  </si>
  <si>
    <t>10LR022</t>
  </si>
  <si>
    <t>10LR023</t>
  </si>
  <si>
    <t>10LR024</t>
  </si>
  <si>
    <t>10LR025</t>
  </si>
  <si>
    <t>10LR026</t>
  </si>
  <si>
    <t>10LR027</t>
  </si>
  <si>
    <t>10LR028</t>
  </si>
  <si>
    <t>10LR029</t>
  </si>
  <si>
    <t>10LR030</t>
  </si>
  <si>
    <t>10LR031</t>
  </si>
  <si>
    <t>10LR032</t>
  </si>
  <si>
    <t>10LR033</t>
  </si>
  <si>
    <t>10LR034</t>
  </si>
  <si>
    <t>10LR035</t>
  </si>
  <si>
    <t>10LR036</t>
  </si>
  <si>
    <t>10LR037</t>
  </si>
  <si>
    <t>10LR039</t>
  </si>
  <si>
    <t>10LR043</t>
  </si>
  <si>
    <t>10LR046</t>
  </si>
  <si>
    <t>10K019</t>
  </si>
  <si>
    <t>10K020</t>
  </si>
  <si>
    <t>10K021</t>
  </si>
  <si>
    <t>10K022</t>
  </si>
  <si>
    <t>10K023</t>
  </si>
  <si>
    <t>10K024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</si>
  <si>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</si>
  <si>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</si>
  <si>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</si>
  <si>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</si>
  <si>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</si>
  <si>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</si>
  <si>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</si>
  <si>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</si>
  <si>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</si>
  <si>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</si>
  <si>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</si>
  <si>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</si>
  <si>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</si>
  <si>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</si>
  <si>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</si>
  <si>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</si>
  <si>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</si>
  <si>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</si>
  <si>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</si>
  <si>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</si>
  <si>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B20</t>
  </si>
  <si>
    <t>B19</t>
  </si>
  <si>
    <t>B18</t>
  </si>
  <si>
    <t>B17</t>
  </si>
  <si>
    <t>B16</t>
  </si>
  <si>
    <t>B1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</si>
  <si>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</si>
  <si>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</si>
  <si>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</si>
  <si>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</si>
  <si>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</si>
  <si>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</si>
  <si>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</si>
  <si>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</si>
  <si>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</si>
  <si>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</si>
  <si>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</si>
  <si>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</si>
  <si>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</si>
  <si>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10LR041 **FILTERS RIPPING</t>
  </si>
  <si>
    <t>10LR044 **Filter RIPPED</t>
  </si>
  <si>
    <t>10LR042**Filer ripped</t>
  </si>
  <si>
    <t>10LR040 **SUSPECT FILER ERROR DUE TO NO SED COLLECTED and filter ripped</t>
  </si>
  <si>
    <t>Sampled on: 6/3/11</t>
  </si>
  <si>
    <t>***Missing filters were ruined in the muffler***</t>
  </si>
  <si>
    <t>Sample:4919</t>
  </si>
  <si>
    <t>Sample:4920</t>
  </si>
  <si>
    <t>N/A</t>
  </si>
  <si>
    <t>B2</t>
  </si>
  <si>
    <t>step</t>
  </si>
  <si>
    <t>tb (Pa)</t>
  </si>
  <si>
    <t>bottle_ID</t>
  </si>
  <si>
    <t>Tot. Vol. (ml)</t>
  </si>
  <si>
    <t>sed mass (g)</t>
  </si>
  <si>
    <t>Regular(0) or Subsample(1)</t>
  </si>
  <si>
    <t>A3/A4</t>
  </si>
  <si>
    <t>A5/A6/A7</t>
  </si>
  <si>
    <t>B3/B4</t>
  </si>
  <si>
    <t>B5/B6/B7</t>
  </si>
  <si>
    <t>A8/A9/A10/A11</t>
  </si>
  <si>
    <t>A12/A13/A14/A15/A16</t>
  </si>
  <si>
    <t>A17/A18/A19/A20</t>
  </si>
  <si>
    <t>B8/B9/B10/B11</t>
  </si>
  <si>
    <t>B12/B13/B14/B15/B16</t>
  </si>
  <si>
    <t>B17/B18/B19/B20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</si>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</sst>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8" xfId="0" applyFont="1" applyBorder="1"/>
    <xf numFmtId="0" fontId="0" fillId="0" borderId="3" xfId="0" applyBorder="1"/>
    <xf numFmtId="0" fontId="1" fillId="0" borderId="10" xfId="0" applyFont="1" applyBorder="1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164" fontId="0" fillId="0" borderId="1" xfId="0" applyNumberFormat="1" applyBorder="1"/>
    <xf numFmtId="164" fontId="0" fillId="0" borderId="0" xfId="0" applyNumberFormat="1" applyFill="1" applyBorder="1"/>
    <xf numFmtId="164" fontId="0" fillId="0" borderId="0" xfId="0" applyNumberFormat="1"/>
    <xf numFmtId="164" fontId="0" fillId="2" borderId="1" xfId="0" applyNumberFormat="1" applyFill="1" applyBorder="1"/>
    <xf numFmtId="164" fontId="0" fillId="2" borderId="0" xfId="0" applyNumberFormat="1" applyFill="1" applyBorder="1"/>
    <xf numFmtId="164" fontId="0" fillId="2" borderId="0" xfId="0" applyNumberFormat="1" applyFill="1"/>
    <xf numFmtId="0" fontId="3" fillId="0" borderId="0" xfId="0" applyFont="1"/>
    <xf numFmtId="2" fontId="0" fillId="0" borderId="0" xfId="0" applyNumberFormat="1"/>
    <xf numFmtId="2" fontId="0" fillId="0" borderId="0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104776</xdr:rowOff>
    </xdr:from>
    <xdr:to>
      <xdr:col>4</xdr:col>
      <xdr:colOff>428625</xdr:colOff>
      <xdr:row>16</xdr:row>
      <xdr:rowOff>9526</xdr:rowOff>
    </xdr:to>
    <xdr:sp macro="" textlink="">
      <xdr:nvSpPr>
        <xdr:cNvPr id="2" name="TextBox 1"/>
        <xdr:cNvSpPr txBox="1"/>
      </xdr:nvSpPr>
      <xdr:spPr>
        <a:xfrm>
          <a:off x="95250" y="2390776"/>
          <a:ext cx="3000375" cy="66675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Due to filters melting in the muffler</a:t>
          </a:r>
          <a:r>
            <a:rPr lang="en-US" sz="1100" baseline="0"/>
            <a:t> the correct TFS could not be determined. DO NOT 100% trust the values for TFS or TVS for these samples.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A13" workbookViewId="0">
      <selection activeCell="P1" sqref="E1:P1048576"/>
    </sheetView>
  </sheetViews>
  <sheetFormatPr defaultRowHeight="15" x14ac:dyDescent="0.25"/>
  <cols>
    <col min="1" max="1" width="29.140625" customWidth="1"/>
    <col min="2" max="2" width="14.7109375" customWidth="1"/>
    <col min="3" max="3" width="14.7109375" style="1" customWidth="1"/>
    <col min="4" max="4" width="14.7109375" style="4" customWidth="1"/>
    <col min="5" max="7" width="14.7109375" style="9" hidden="1" customWidth="1"/>
    <col min="8" max="8" width="14.7109375" style="4" hidden="1" customWidth="1"/>
    <col min="9" max="9" width="18" hidden="1" customWidth="1"/>
    <col min="10" max="10" width="10" hidden="1" customWidth="1"/>
    <col min="11" max="11" width="9.140625" hidden="1" customWidth="1"/>
    <col min="12" max="12" width="9.140625" style="4" hidden="1" customWidth="1"/>
    <col min="13" max="13" width="9.28515625" hidden="1" customWidth="1"/>
    <col min="14" max="15" width="9.140625" hidden="1" customWidth="1"/>
    <col min="16" max="16" width="9.140625" style="4" hidden="1" customWidth="1"/>
    <col min="17" max="17" width="9.5703125" bestFit="1" customWidth="1"/>
    <col min="18" max="18" width="12.42578125" bestFit="1" customWidth="1"/>
  </cols>
  <sheetData>
    <row r="1" spans="1:21" s="1" customFormat="1" x14ac:dyDescent="0.25">
      <c r="A1" s="29" t="s">
        <v>102</v>
      </c>
      <c r="D1" s="4"/>
      <c r="E1" s="9"/>
      <c r="F1" s="9"/>
      <c r="G1" s="9"/>
      <c r="H1" s="4"/>
      <c r="L1" s="4"/>
      <c r="P1" s="4"/>
    </row>
    <row r="2" spans="1:21" s="1" customFormat="1" ht="14.25" customHeight="1" x14ac:dyDescent="0.25">
      <c r="D2" s="4"/>
      <c r="E2" s="9"/>
      <c r="F2" s="9"/>
      <c r="G2" s="9"/>
      <c r="H2" s="4"/>
      <c r="L2" s="4"/>
      <c r="P2" s="4"/>
    </row>
    <row r="3" spans="1:21" x14ac:dyDescent="0.25">
      <c r="A3" s="5" t="s">
        <v>0</v>
      </c>
      <c r="B3" s="5"/>
      <c r="C3" s="5"/>
      <c r="D3" s="3"/>
      <c r="E3" s="8" t="s">
        <v>17</v>
      </c>
      <c r="F3" s="11"/>
      <c r="G3" s="11"/>
      <c r="H3" s="3"/>
      <c r="I3" s="2" t="s">
        <v>12</v>
      </c>
      <c r="J3" s="2"/>
      <c r="K3" s="2"/>
      <c r="L3" s="3"/>
      <c r="M3" s="2" t="s">
        <v>8</v>
      </c>
      <c r="N3" s="2"/>
      <c r="O3" s="2"/>
      <c r="P3" s="3"/>
      <c r="Q3" s="2"/>
      <c r="R3" s="2"/>
      <c r="S3" s="2"/>
    </row>
    <row r="4" spans="1:21" x14ac:dyDescent="0.25">
      <c r="A4" s="2" t="s">
        <v>101</v>
      </c>
      <c r="B4" s="2" t="s">
        <v>2</v>
      </c>
      <c r="C4" s="2" t="s">
        <v>16</v>
      </c>
      <c r="D4" s="3" t="s">
        <v>3</v>
      </c>
      <c r="E4" s="8" t="s">
        <v>18</v>
      </c>
      <c r="F4" s="11" t="s">
        <v>19</v>
      </c>
      <c r="G4" s="11" t="s">
        <v>21</v>
      </c>
      <c r="H4" s="3" t="s">
        <v>4</v>
      </c>
      <c r="I4" s="2" t="s">
        <v>9</v>
      </c>
      <c r="J4" s="2" t="s">
        <v>10</v>
      </c>
      <c r="K4" s="2" t="s">
        <v>5</v>
      </c>
      <c r="L4" s="3" t="s">
        <v>4</v>
      </c>
      <c r="M4" s="2" t="s">
        <v>9</v>
      </c>
      <c r="N4" s="2" t="s">
        <v>10</v>
      </c>
      <c r="O4" s="2" t="s">
        <v>4</v>
      </c>
      <c r="P4" s="3" t="s">
        <v>5</v>
      </c>
      <c r="Q4" s="2" t="s">
        <v>13</v>
      </c>
      <c r="R4" s="2" t="s">
        <v>14</v>
      </c>
      <c r="S4" s="2" t="s">
        <v>15</v>
      </c>
      <c r="U4" s="35" t="s">
        <v>123</v>
      </c>
    </row>
    <row r="5" spans="1:21" s="10" customFormat="1" x14ac:dyDescent="0.25">
      <c r="A5" s="6" t="s">
        <v>1</v>
      </c>
      <c r="B5" s="6"/>
      <c r="C5" s="6"/>
      <c r="D5" s="7" t="s">
        <v>6</v>
      </c>
      <c r="E5" s="19" t="s">
        <v>7</v>
      </c>
      <c r="F5" s="6" t="s">
        <v>7</v>
      </c>
      <c r="G5" s="6" t="s">
        <v>7</v>
      </c>
      <c r="H5" s="7" t="s">
        <v>7</v>
      </c>
      <c r="I5" s="6" t="s">
        <v>7</v>
      </c>
      <c r="J5" s="6" t="s">
        <v>7</v>
      </c>
      <c r="K5" s="6" t="s">
        <v>7</v>
      </c>
      <c r="L5" s="7" t="s">
        <v>7</v>
      </c>
      <c r="M5" s="6" t="s">
        <v>7</v>
      </c>
      <c r="N5" s="6" t="s">
        <v>7</v>
      </c>
      <c r="O5" s="6" t="s">
        <v>7</v>
      </c>
      <c r="P5" s="7" t="s">
        <v>7</v>
      </c>
      <c r="Q5" s="6" t="s">
        <v>11</v>
      </c>
      <c r="R5" s="6" t="s">
        <v>11</v>
      </c>
      <c r="S5" s="6" t="s">
        <v>11</v>
      </c>
    </row>
    <row r="6" spans="1:21" x14ac:dyDescent="0.25">
      <c r="A6" s="1" t="s">
        <v>22</v>
      </c>
      <c r="B6">
        <v>4919</v>
      </c>
      <c r="C6" s="1" t="s">
        <v>58</v>
      </c>
      <c r="D6" s="4">
        <v>860</v>
      </c>
      <c r="E6" s="1">
        <v>1.1536999999999999</v>
      </c>
      <c r="F6" s="1">
        <v>1.1533</v>
      </c>
      <c r="G6" s="9">
        <f>(E6-F6)</f>
        <v>3.9999999999995595E-4</v>
      </c>
      <c r="H6" s="23">
        <f>(E6+F6)/2</f>
        <v>1.1535</v>
      </c>
      <c r="I6" s="24">
        <v>1.1912</v>
      </c>
      <c r="J6" s="25">
        <v>1.1908000000000001</v>
      </c>
      <c r="K6" s="25">
        <f t="shared" ref="K6:K45" si="0">I6-J6</f>
        <v>3.9999999999995595E-4</v>
      </c>
      <c r="L6" s="23">
        <f>(I6+J6)/2</f>
        <v>1.1910000000000001</v>
      </c>
      <c r="M6" s="25"/>
      <c r="N6" s="25"/>
      <c r="O6" s="25">
        <f>(M6+N6)/2</f>
        <v>0</v>
      </c>
      <c r="P6" s="23">
        <f>M6-N6</f>
        <v>0</v>
      </c>
      <c r="Q6" s="25">
        <f>((L6-H6)*1000)/(D6/1000)</f>
        <v>43.604651162790795</v>
      </c>
      <c r="R6" s="25"/>
      <c r="S6" s="25">
        <f>Q6-R6</f>
        <v>43.604651162790795</v>
      </c>
      <c r="T6" s="25"/>
      <c r="U6" s="25">
        <f>L6-H6</f>
        <v>3.7500000000000089E-2</v>
      </c>
    </row>
    <row r="7" spans="1:21" x14ac:dyDescent="0.25">
      <c r="A7" s="1" t="s">
        <v>23</v>
      </c>
      <c r="B7">
        <v>4920</v>
      </c>
      <c r="C7" s="1" t="s">
        <v>83</v>
      </c>
      <c r="D7" s="4">
        <v>910</v>
      </c>
      <c r="E7" s="1">
        <v>1.1568000000000001</v>
      </c>
      <c r="F7" s="1">
        <v>1.1569</v>
      </c>
      <c r="G7" s="9">
        <f t="shared" ref="G7:G45" si="1">(E7-F7)</f>
        <v>-9.9999999999988987E-5</v>
      </c>
      <c r="H7" s="23">
        <f t="shared" ref="H7:H45" si="2">(E7+F7)/2</f>
        <v>1.1568499999999999</v>
      </c>
      <c r="I7" s="24">
        <v>1.2164999999999999</v>
      </c>
      <c r="J7" s="25">
        <v>1.2163999999999999</v>
      </c>
      <c r="K7" s="25">
        <f t="shared" si="0"/>
        <v>9.9999999999988987E-5</v>
      </c>
      <c r="L7" s="23">
        <f t="shared" ref="L7:L45" si="3">(I7+J7)/2</f>
        <v>1.21645</v>
      </c>
      <c r="M7" s="25">
        <v>1.2031000000000001</v>
      </c>
      <c r="N7" s="25">
        <v>1.2025999999999999</v>
      </c>
      <c r="O7" s="25">
        <f t="shared" ref="O7:O45" si="4">(M7+N7)/2</f>
        <v>1.20285</v>
      </c>
      <c r="P7" s="23">
        <f t="shared" ref="P7:P45" si="5">M7-N7</f>
        <v>5.0000000000016698E-4</v>
      </c>
      <c r="Q7" s="25">
        <f t="shared" ref="Q7:Q45" si="6">((L7-H7)*1000)/(D7/1000)</f>
        <v>65.494505494505589</v>
      </c>
      <c r="R7" s="25">
        <f t="shared" ref="R7:R45" si="7">((O7-H7)*1000)/(D7/1000)</f>
        <v>50.549450549450597</v>
      </c>
      <c r="S7" s="25">
        <f t="shared" ref="S7:S45" si="8">Q7-R7</f>
        <v>14.945054945054991</v>
      </c>
      <c r="T7" s="25"/>
      <c r="U7" s="25">
        <f t="shared" ref="U7:U45" si="9">L7-H7</f>
        <v>5.9600000000000097E-2</v>
      </c>
    </row>
    <row r="8" spans="1:21" x14ac:dyDescent="0.25">
      <c r="A8" s="1" t="s">
        <v>24</v>
      </c>
      <c r="B8" s="1">
        <v>4919</v>
      </c>
      <c r="C8" s="1" t="s">
        <v>59</v>
      </c>
      <c r="D8" s="4">
        <v>1680</v>
      </c>
      <c r="E8" s="1">
        <v>1.1539999999999999</v>
      </c>
      <c r="F8" s="1">
        <v>1.1536</v>
      </c>
      <c r="G8" s="9">
        <f t="shared" si="1"/>
        <v>3.9999999999995595E-4</v>
      </c>
      <c r="H8" s="23">
        <f t="shared" si="2"/>
        <v>1.1537999999999999</v>
      </c>
      <c r="I8" s="24">
        <v>1.1951000000000001</v>
      </c>
      <c r="J8" s="25">
        <v>1.1951000000000001</v>
      </c>
      <c r="K8" s="25">
        <f t="shared" si="0"/>
        <v>0</v>
      </c>
      <c r="L8" s="23">
        <f t="shared" si="3"/>
        <v>1.1951000000000001</v>
      </c>
      <c r="M8" s="25">
        <v>1.181</v>
      </c>
      <c r="N8" s="25">
        <v>1.1809000000000001</v>
      </c>
      <c r="O8" s="25">
        <f t="shared" si="4"/>
        <v>1.1809500000000002</v>
      </c>
      <c r="P8" s="23">
        <f t="shared" si="5"/>
        <v>9.9999999999988987E-5</v>
      </c>
      <c r="Q8" s="25">
        <f t="shared" si="6"/>
        <v>24.5833333333334</v>
      </c>
      <c r="R8" s="25">
        <f t="shared" si="7"/>
        <v>16.160714285714423</v>
      </c>
      <c r="S8" s="25">
        <f t="shared" si="8"/>
        <v>8.4226190476189764</v>
      </c>
      <c r="T8" s="25"/>
      <c r="U8" s="25">
        <f t="shared" si="9"/>
        <v>4.1300000000000114E-2</v>
      </c>
    </row>
    <row r="9" spans="1:21" x14ac:dyDescent="0.25">
      <c r="A9" s="1" t="s">
        <v>25</v>
      </c>
      <c r="B9" s="1">
        <v>4920</v>
      </c>
      <c r="C9" s="1" t="s">
        <v>106</v>
      </c>
      <c r="D9" s="4">
        <v>1750</v>
      </c>
      <c r="E9" s="1">
        <v>1.1567000000000001</v>
      </c>
      <c r="F9" s="1">
        <v>1.1572</v>
      </c>
      <c r="G9" s="9">
        <f t="shared" si="1"/>
        <v>-4.9999999999994493E-4</v>
      </c>
      <c r="H9" s="23">
        <f t="shared" si="2"/>
        <v>1.1569500000000001</v>
      </c>
      <c r="I9" s="24">
        <v>1.2231000000000001</v>
      </c>
      <c r="J9" s="25">
        <v>1.2230000000000001</v>
      </c>
      <c r="K9" s="25">
        <f t="shared" si="0"/>
        <v>9.9999999999988987E-5</v>
      </c>
      <c r="L9" s="23">
        <f t="shared" si="3"/>
        <v>1.2230500000000002</v>
      </c>
      <c r="M9" s="25">
        <v>1.2051000000000001</v>
      </c>
      <c r="N9" s="25">
        <v>1.2056</v>
      </c>
      <c r="O9" s="25">
        <f t="shared" si="4"/>
        <v>1.2053500000000001</v>
      </c>
      <c r="P9" s="23">
        <f t="shared" si="5"/>
        <v>-4.9999999999994493E-4</v>
      </c>
      <c r="Q9" s="25">
        <f t="shared" si="6"/>
        <v>37.771428571428601</v>
      </c>
      <c r="R9" s="25">
        <f t="shared" si="7"/>
        <v>27.657142857142855</v>
      </c>
      <c r="S9" s="25">
        <f t="shared" si="8"/>
        <v>10.114285714285746</v>
      </c>
      <c r="T9" s="25"/>
      <c r="U9" s="25">
        <f t="shared" si="9"/>
        <v>6.6100000000000048E-2</v>
      </c>
    </row>
    <row r="10" spans="1:21" x14ac:dyDescent="0.25">
      <c r="A10" s="1" t="s">
        <v>26</v>
      </c>
      <c r="B10" s="1">
        <v>4919</v>
      </c>
      <c r="C10" s="1" t="s">
        <v>60</v>
      </c>
      <c r="D10" s="4">
        <v>1190</v>
      </c>
      <c r="E10" s="1">
        <v>1.1532</v>
      </c>
      <c r="F10" s="1">
        <v>1.1536999999999999</v>
      </c>
      <c r="G10" s="9">
        <f t="shared" si="1"/>
        <v>-4.9999999999994493E-4</v>
      </c>
      <c r="H10" s="23">
        <f t="shared" si="2"/>
        <v>1.1534499999999999</v>
      </c>
      <c r="I10" s="24">
        <v>1.1880999999999999</v>
      </c>
      <c r="J10" s="25">
        <v>1.1879</v>
      </c>
      <c r="K10" s="25">
        <f t="shared" si="0"/>
        <v>1.9999999999997797E-4</v>
      </c>
      <c r="L10" s="23">
        <f t="shared" si="3"/>
        <v>1.1879999999999999</v>
      </c>
      <c r="M10" s="25">
        <v>1.1769000000000001</v>
      </c>
      <c r="N10" s="25">
        <v>1.1769000000000001</v>
      </c>
      <c r="O10" s="25">
        <f t="shared" si="4"/>
        <v>1.1769000000000001</v>
      </c>
      <c r="P10" s="23">
        <f t="shared" si="5"/>
        <v>0</v>
      </c>
      <c r="Q10" s="25">
        <f t="shared" si="6"/>
        <v>29.033613445378222</v>
      </c>
      <c r="R10" s="25">
        <f t="shared" si="7"/>
        <v>19.705882352941341</v>
      </c>
      <c r="S10" s="25">
        <f t="shared" si="8"/>
        <v>9.3277310924368813</v>
      </c>
      <c r="T10" s="25"/>
      <c r="U10" s="25">
        <f t="shared" si="9"/>
        <v>3.4550000000000081E-2</v>
      </c>
    </row>
    <row r="11" spans="1:21" x14ac:dyDescent="0.25">
      <c r="A11" s="1" t="s">
        <v>27</v>
      </c>
      <c r="B11" s="1">
        <v>4920</v>
      </c>
      <c r="C11" s="1" t="s">
        <v>84</v>
      </c>
      <c r="D11" s="4">
        <v>1240</v>
      </c>
      <c r="E11" s="1">
        <v>1.1525000000000001</v>
      </c>
      <c r="F11" s="1">
        <v>1.1521999999999999</v>
      </c>
      <c r="G11" s="9">
        <f t="shared" si="1"/>
        <v>3.00000000000189E-4</v>
      </c>
      <c r="H11" s="23">
        <f t="shared" si="2"/>
        <v>1.15235</v>
      </c>
      <c r="I11" s="24">
        <v>1.2466999999999999</v>
      </c>
      <c r="J11" s="25">
        <v>1.2465999999999999</v>
      </c>
      <c r="K11" s="25">
        <f t="shared" si="0"/>
        <v>9.9999999999988987E-5</v>
      </c>
      <c r="L11" s="23">
        <f t="shared" si="3"/>
        <v>1.2466499999999998</v>
      </c>
      <c r="M11" s="25">
        <v>1.2272000000000001</v>
      </c>
      <c r="N11" s="25">
        <v>1.2274</v>
      </c>
      <c r="O11" s="25">
        <f t="shared" si="4"/>
        <v>1.2273000000000001</v>
      </c>
      <c r="P11" s="23">
        <f t="shared" si="5"/>
        <v>-1.9999999999997797E-4</v>
      </c>
      <c r="Q11" s="25">
        <f t="shared" si="6"/>
        <v>76.04838709677405</v>
      </c>
      <c r="R11" s="25">
        <f t="shared" si="7"/>
        <v>60.443548387096833</v>
      </c>
      <c r="S11" s="25">
        <f t="shared" si="8"/>
        <v>15.604838709677217</v>
      </c>
      <c r="T11" s="25"/>
      <c r="U11" s="25">
        <f t="shared" si="9"/>
        <v>9.4299999999999828E-2</v>
      </c>
    </row>
    <row r="12" spans="1:21" x14ac:dyDescent="0.25">
      <c r="A12" s="1" t="s">
        <v>28</v>
      </c>
      <c r="B12" s="1">
        <v>4919</v>
      </c>
      <c r="C12" s="1" t="s">
        <v>61</v>
      </c>
      <c r="D12" s="4">
        <v>1230</v>
      </c>
      <c r="E12" s="1">
        <v>1.1511</v>
      </c>
      <c r="F12" s="1">
        <v>1.1512</v>
      </c>
      <c r="G12" s="9">
        <f t="shared" si="1"/>
        <v>-9.9999999999988987E-5</v>
      </c>
      <c r="H12" s="23">
        <f t="shared" si="2"/>
        <v>1.1511499999999999</v>
      </c>
      <c r="I12" s="24">
        <v>1.1828000000000001</v>
      </c>
      <c r="J12" s="25">
        <v>1.1828000000000001</v>
      </c>
      <c r="K12" s="25">
        <f t="shared" si="0"/>
        <v>0</v>
      </c>
      <c r="L12" s="23">
        <f t="shared" si="3"/>
        <v>1.1828000000000001</v>
      </c>
      <c r="M12" s="25"/>
      <c r="N12" s="25"/>
      <c r="O12" s="25">
        <f t="shared" si="4"/>
        <v>0</v>
      </c>
      <c r="P12" s="23">
        <f t="shared" si="5"/>
        <v>0</v>
      </c>
      <c r="Q12" s="25">
        <f t="shared" si="6"/>
        <v>25.731707317073315</v>
      </c>
      <c r="R12" s="25"/>
      <c r="S12" s="25">
        <f t="shared" si="8"/>
        <v>25.731707317073315</v>
      </c>
      <c r="T12" s="25"/>
      <c r="U12" s="25">
        <f t="shared" si="9"/>
        <v>3.1650000000000178E-2</v>
      </c>
    </row>
    <row r="13" spans="1:21" x14ac:dyDescent="0.25">
      <c r="A13" s="1" t="s">
        <v>29</v>
      </c>
      <c r="B13" s="1">
        <v>4920</v>
      </c>
      <c r="C13" s="1" t="s">
        <v>85</v>
      </c>
      <c r="D13" s="4">
        <v>1240</v>
      </c>
      <c r="E13" s="1">
        <v>1.1439999999999999</v>
      </c>
      <c r="F13" s="1">
        <v>1.1443000000000001</v>
      </c>
      <c r="G13" s="9">
        <f t="shared" si="1"/>
        <v>-3.00000000000189E-4</v>
      </c>
      <c r="H13" s="23">
        <f t="shared" si="2"/>
        <v>1.14415</v>
      </c>
      <c r="I13" s="24">
        <v>1.2152000000000001</v>
      </c>
      <c r="J13" s="25">
        <v>1.2152000000000001</v>
      </c>
      <c r="K13" s="25">
        <f t="shared" si="0"/>
        <v>0</v>
      </c>
      <c r="L13" s="23">
        <f t="shared" si="3"/>
        <v>1.2152000000000001</v>
      </c>
      <c r="M13" s="25">
        <v>1.1983999999999999</v>
      </c>
      <c r="N13" s="25">
        <v>1.1983999999999999</v>
      </c>
      <c r="O13" s="25">
        <f t="shared" si="4"/>
        <v>1.1983999999999999</v>
      </c>
      <c r="P13" s="23">
        <f t="shared" si="5"/>
        <v>0</v>
      </c>
      <c r="Q13" s="25">
        <f t="shared" si="6"/>
        <v>57.298387096774235</v>
      </c>
      <c r="R13" s="25">
        <f t="shared" si="7"/>
        <v>43.749999999999929</v>
      </c>
      <c r="S13" s="25">
        <f t="shared" si="8"/>
        <v>13.548387096774306</v>
      </c>
      <c r="T13" s="25"/>
      <c r="U13" s="25">
        <f t="shared" si="9"/>
        <v>7.1050000000000058E-2</v>
      </c>
    </row>
    <row r="14" spans="1:21" x14ac:dyDescent="0.25">
      <c r="A14" s="1" t="s">
        <v>30</v>
      </c>
      <c r="B14" s="1">
        <v>4919</v>
      </c>
      <c r="C14" s="1" t="s">
        <v>62</v>
      </c>
      <c r="D14" s="4">
        <v>1115</v>
      </c>
      <c r="E14" s="1">
        <v>1.1513</v>
      </c>
      <c r="F14" s="1">
        <v>1.1514</v>
      </c>
      <c r="G14" s="9">
        <f t="shared" si="1"/>
        <v>-9.9999999999988987E-5</v>
      </c>
      <c r="H14" s="23">
        <f t="shared" si="2"/>
        <v>1.1513499999999999</v>
      </c>
      <c r="I14" s="24">
        <v>1.2432000000000001</v>
      </c>
      <c r="J14" s="25">
        <v>1.2426999999999999</v>
      </c>
      <c r="K14" s="25">
        <f t="shared" si="0"/>
        <v>5.0000000000016698E-4</v>
      </c>
      <c r="L14" s="23">
        <f t="shared" si="3"/>
        <v>1.24295</v>
      </c>
      <c r="M14" s="25">
        <v>1.2251000000000001</v>
      </c>
      <c r="N14" s="25">
        <v>1.2251000000000001</v>
      </c>
      <c r="O14" s="25">
        <f t="shared" si="4"/>
        <v>1.2251000000000001</v>
      </c>
      <c r="P14" s="23">
        <f t="shared" si="5"/>
        <v>0</v>
      </c>
      <c r="Q14" s="25">
        <f t="shared" si="6"/>
        <v>82.152466367713117</v>
      </c>
      <c r="R14" s="25">
        <f t="shared" si="7"/>
        <v>66.143497757847712</v>
      </c>
      <c r="S14" s="25">
        <f t="shared" si="8"/>
        <v>16.008968609865406</v>
      </c>
      <c r="T14" s="25"/>
      <c r="U14" s="25">
        <f t="shared" si="9"/>
        <v>9.1600000000000126E-2</v>
      </c>
    </row>
    <row r="15" spans="1:21" x14ac:dyDescent="0.25">
      <c r="A15" s="1" t="s">
        <v>31</v>
      </c>
      <c r="B15" s="1">
        <v>4920</v>
      </c>
      <c r="C15" s="1" t="s">
        <v>86</v>
      </c>
      <c r="D15" s="4">
        <v>1200</v>
      </c>
      <c r="E15" s="1">
        <v>1.1539999999999999</v>
      </c>
      <c r="F15" s="1">
        <v>1.1545000000000001</v>
      </c>
      <c r="G15" s="9">
        <f t="shared" si="1"/>
        <v>-5.0000000000016698E-4</v>
      </c>
      <c r="H15" s="23">
        <f t="shared" si="2"/>
        <v>1.15425</v>
      </c>
      <c r="I15" s="24">
        <v>1.284</v>
      </c>
      <c r="J15" s="25">
        <v>1.2842</v>
      </c>
      <c r="K15" s="25">
        <f t="shared" si="0"/>
        <v>-1.9999999999997797E-4</v>
      </c>
      <c r="L15" s="23">
        <f t="shared" si="3"/>
        <v>1.2841</v>
      </c>
      <c r="M15" s="25">
        <v>1.2626999999999999</v>
      </c>
      <c r="N15" s="25">
        <v>1.2625999999999999</v>
      </c>
      <c r="O15" s="25">
        <f t="shared" si="4"/>
        <v>1.2626499999999998</v>
      </c>
      <c r="P15" s="23">
        <f t="shared" si="5"/>
        <v>9.9999999999988987E-5</v>
      </c>
      <c r="Q15" s="25">
        <f t="shared" si="6"/>
        <v>108.20833333333336</v>
      </c>
      <c r="R15" s="25">
        <f t="shared" si="7"/>
        <v>90.333333333333201</v>
      </c>
      <c r="S15" s="25">
        <f t="shared" si="8"/>
        <v>17.875000000000156</v>
      </c>
      <c r="T15" s="25"/>
      <c r="U15" s="25">
        <f t="shared" si="9"/>
        <v>0.12985000000000002</v>
      </c>
    </row>
    <row r="16" spans="1:21" x14ac:dyDescent="0.25">
      <c r="A16" s="1" t="s">
        <v>32</v>
      </c>
      <c r="B16" s="1">
        <v>4919</v>
      </c>
      <c r="C16" s="1" t="s">
        <v>63</v>
      </c>
      <c r="D16" s="4">
        <v>1190</v>
      </c>
      <c r="E16" s="1">
        <v>1.1435999999999999</v>
      </c>
      <c r="F16" s="1">
        <v>1.1431</v>
      </c>
      <c r="G16" s="9">
        <f t="shared" si="1"/>
        <v>4.9999999999994493E-4</v>
      </c>
      <c r="H16" s="23">
        <f t="shared" si="2"/>
        <v>1.1433499999999999</v>
      </c>
      <c r="I16" s="24">
        <v>1.2084999999999999</v>
      </c>
      <c r="J16" s="25">
        <v>1.2085999999999999</v>
      </c>
      <c r="K16" s="25">
        <f t="shared" si="0"/>
        <v>-9.9999999999988987E-5</v>
      </c>
      <c r="L16" s="23">
        <f t="shared" si="3"/>
        <v>1.2085499999999998</v>
      </c>
      <c r="M16" s="25">
        <v>1.1941999999999999</v>
      </c>
      <c r="N16" s="25">
        <v>1.1942999999999999</v>
      </c>
      <c r="O16" s="25">
        <f t="shared" si="4"/>
        <v>1.1942499999999998</v>
      </c>
      <c r="P16" s="23">
        <f t="shared" si="5"/>
        <v>-9.9999999999988987E-5</v>
      </c>
      <c r="Q16" s="25">
        <f t="shared" si="6"/>
        <v>54.789915966386502</v>
      </c>
      <c r="R16" s="25">
        <f t="shared" si="7"/>
        <v>42.773109243697441</v>
      </c>
      <c r="S16" s="25">
        <f t="shared" si="8"/>
        <v>12.016806722689061</v>
      </c>
      <c r="T16" s="25"/>
      <c r="U16" s="25">
        <f t="shared" si="9"/>
        <v>6.5199999999999925E-2</v>
      </c>
    </row>
    <row r="17" spans="1:21" x14ac:dyDescent="0.25">
      <c r="A17" s="1" t="s">
        <v>33</v>
      </c>
      <c r="B17" s="1">
        <v>4920</v>
      </c>
      <c r="C17" s="1" t="s">
        <v>87</v>
      </c>
      <c r="D17" s="4">
        <v>1250</v>
      </c>
      <c r="E17" s="1">
        <v>1.1464000000000001</v>
      </c>
      <c r="F17" s="1">
        <v>1.1463000000000001</v>
      </c>
      <c r="G17" s="9">
        <f t="shared" si="1"/>
        <v>9.9999999999988987E-5</v>
      </c>
      <c r="H17" s="23">
        <f t="shared" si="2"/>
        <v>1.14635</v>
      </c>
      <c r="I17" s="24">
        <v>1.2732000000000001</v>
      </c>
      <c r="J17" s="25">
        <v>1.2728999999999999</v>
      </c>
      <c r="K17" s="25">
        <f t="shared" si="0"/>
        <v>3.00000000000189E-4</v>
      </c>
      <c r="L17" s="23">
        <f t="shared" si="3"/>
        <v>1.27305</v>
      </c>
      <c r="M17" s="25">
        <v>1.2508999999999999</v>
      </c>
      <c r="N17" s="25">
        <v>1.2505999999999999</v>
      </c>
      <c r="O17" s="25">
        <f t="shared" si="4"/>
        <v>1.25075</v>
      </c>
      <c r="P17" s="23">
        <f t="shared" si="5"/>
        <v>2.9999999999996696E-4</v>
      </c>
      <c r="Q17" s="25">
        <f t="shared" si="6"/>
        <v>101.36000000000003</v>
      </c>
      <c r="R17" s="25">
        <f t="shared" si="7"/>
        <v>83.520000000000039</v>
      </c>
      <c r="S17" s="25">
        <f t="shared" si="8"/>
        <v>17.839999999999989</v>
      </c>
      <c r="T17" s="25"/>
      <c r="U17" s="25">
        <f t="shared" si="9"/>
        <v>0.12670000000000003</v>
      </c>
    </row>
    <row r="18" spans="1:21" x14ac:dyDescent="0.25">
      <c r="A18" s="1" t="s">
        <v>34</v>
      </c>
      <c r="B18" s="1">
        <v>4919</v>
      </c>
      <c r="C18" s="1" t="s">
        <v>64</v>
      </c>
      <c r="D18" s="4">
        <v>960</v>
      </c>
      <c r="E18" s="1">
        <v>1.1319999999999999</v>
      </c>
      <c r="F18" s="1">
        <v>1.1319999999999999</v>
      </c>
      <c r="G18" s="9">
        <f t="shared" si="1"/>
        <v>0</v>
      </c>
      <c r="H18" s="23">
        <f t="shared" si="2"/>
        <v>1.1319999999999999</v>
      </c>
      <c r="I18" s="24">
        <v>1.1747000000000001</v>
      </c>
      <c r="J18" s="25">
        <v>1.1741999999999999</v>
      </c>
      <c r="K18" s="25">
        <f t="shared" si="0"/>
        <v>5.0000000000016698E-4</v>
      </c>
      <c r="L18" s="23">
        <f t="shared" si="3"/>
        <v>1.17445</v>
      </c>
      <c r="M18" s="25"/>
      <c r="N18" s="25"/>
      <c r="O18" s="25">
        <f t="shared" si="4"/>
        <v>0</v>
      </c>
      <c r="P18" s="23">
        <f t="shared" si="5"/>
        <v>0</v>
      </c>
      <c r="Q18" s="25">
        <f t="shared" si="6"/>
        <v>44.218750000000107</v>
      </c>
      <c r="R18" s="25"/>
      <c r="S18" s="25">
        <f t="shared" si="8"/>
        <v>44.218750000000107</v>
      </c>
      <c r="T18" s="25"/>
      <c r="U18" s="25">
        <f t="shared" si="9"/>
        <v>4.2450000000000099E-2</v>
      </c>
    </row>
    <row r="19" spans="1:21" x14ac:dyDescent="0.25">
      <c r="A19" s="1" t="s">
        <v>35</v>
      </c>
      <c r="B19" s="1">
        <v>4920</v>
      </c>
      <c r="C19" s="1" t="s">
        <v>88</v>
      </c>
      <c r="D19" s="4">
        <v>980</v>
      </c>
      <c r="E19" s="1">
        <v>1.1451</v>
      </c>
      <c r="F19" s="1">
        <v>1.1451</v>
      </c>
      <c r="G19" s="9">
        <f t="shared" si="1"/>
        <v>0</v>
      </c>
      <c r="H19" s="23">
        <f t="shared" si="2"/>
        <v>1.1451</v>
      </c>
      <c r="I19" s="24">
        <v>1.2278</v>
      </c>
      <c r="J19" s="25">
        <v>1.2278</v>
      </c>
      <c r="K19" s="25">
        <f t="shared" si="0"/>
        <v>0</v>
      </c>
      <c r="L19" s="23">
        <f t="shared" si="3"/>
        <v>1.2278</v>
      </c>
      <c r="M19" s="25"/>
      <c r="N19" s="25"/>
      <c r="O19" s="25">
        <f t="shared" si="4"/>
        <v>0</v>
      </c>
      <c r="P19" s="23">
        <f t="shared" si="5"/>
        <v>0</v>
      </c>
      <c r="Q19" s="25">
        <f t="shared" si="6"/>
        <v>84.387755102040799</v>
      </c>
      <c r="R19" s="25"/>
      <c r="S19" s="25">
        <f t="shared" si="8"/>
        <v>84.387755102040799</v>
      </c>
      <c r="T19" s="25"/>
      <c r="U19" s="25">
        <f t="shared" si="9"/>
        <v>8.2699999999999996E-2</v>
      </c>
    </row>
    <row r="20" spans="1:21" x14ac:dyDescent="0.25">
      <c r="A20" s="1" t="s">
        <v>36</v>
      </c>
      <c r="B20" s="1">
        <v>4919</v>
      </c>
      <c r="C20" s="1" t="s">
        <v>65</v>
      </c>
      <c r="D20" s="4">
        <v>920</v>
      </c>
      <c r="E20" s="1">
        <v>1.1478999999999999</v>
      </c>
      <c r="F20" s="1">
        <v>1.1484000000000001</v>
      </c>
      <c r="G20" s="9">
        <f t="shared" si="1"/>
        <v>-5.0000000000016698E-4</v>
      </c>
      <c r="H20" s="23">
        <f t="shared" si="2"/>
        <v>1.14815</v>
      </c>
      <c r="I20" s="24">
        <v>1.2588999999999999</v>
      </c>
      <c r="J20" s="25">
        <v>1.2585</v>
      </c>
      <c r="K20" s="25">
        <f t="shared" si="0"/>
        <v>3.9999999999995595E-4</v>
      </c>
      <c r="L20" s="23">
        <f t="shared" si="3"/>
        <v>1.2586999999999999</v>
      </c>
      <c r="M20" s="25"/>
      <c r="N20" s="25"/>
      <c r="O20" s="25">
        <f t="shared" si="4"/>
        <v>0</v>
      </c>
      <c r="P20" s="23">
        <f t="shared" si="5"/>
        <v>0</v>
      </c>
      <c r="Q20" s="25">
        <f t="shared" si="6"/>
        <v>120.16304347826079</v>
      </c>
      <c r="R20" s="25"/>
      <c r="S20" s="25">
        <f t="shared" si="8"/>
        <v>120.16304347826079</v>
      </c>
      <c r="T20" s="25"/>
      <c r="U20" s="25">
        <f t="shared" si="9"/>
        <v>0.11054999999999993</v>
      </c>
    </row>
    <row r="21" spans="1:21" x14ac:dyDescent="0.25">
      <c r="A21" s="1" t="s">
        <v>37</v>
      </c>
      <c r="B21" s="1">
        <v>4920</v>
      </c>
      <c r="C21" s="1" t="s">
        <v>89</v>
      </c>
      <c r="D21" s="4">
        <v>910</v>
      </c>
      <c r="E21" s="1">
        <v>1.1507000000000001</v>
      </c>
      <c r="F21" s="1">
        <v>1.1509</v>
      </c>
      <c r="G21" s="9">
        <f t="shared" si="1"/>
        <v>-1.9999999999997797E-4</v>
      </c>
      <c r="H21" s="23">
        <f t="shared" si="2"/>
        <v>1.1508</v>
      </c>
      <c r="I21" s="24">
        <v>1.3385</v>
      </c>
      <c r="J21" s="25">
        <v>1.3388</v>
      </c>
      <c r="K21" s="25">
        <f t="shared" si="0"/>
        <v>-2.9999999999996696E-4</v>
      </c>
      <c r="L21" s="23">
        <f t="shared" si="3"/>
        <v>1.3386499999999999</v>
      </c>
      <c r="M21" s="25"/>
      <c r="N21" s="25"/>
      <c r="O21" s="25">
        <f t="shared" si="4"/>
        <v>0</v>
      </c>
      <c r="P21" s="23">
        <f t="shared" si="5"/>
        <v>0</v>
      </c>
      <c r="Q21" s="25">
        <f t="shared" si="6"/>
        <v>206.42857142857125</v>
      </c>
      <c r="R21" s="25"/>
      <c r="S21" s="25">
        <f t="shared" si="8"/>
        <v>206.42857142857125</v>
      </c>
      <c r="T21" s="25"/>
      <c r="U21" s="25">
        <f t="shared" si="9"/>
        <v>0.18784999999999985</v>
      </c>
    </row>
    <row r="22" spans="1:21" x14ac:dyDescent="0.25">
      <c r="A22" s="1" t="s">
        <v>38</v>
      </c>
      <c r="B22" s="1">
        <v>4919</v>
      </c>
      <c r="C22" s="1" t="s">
        <v>66</v>
      </c>
      <c r="D22" s="4">
        <v>1005</v>
      </c>
      <c r="E22" s="1">
        <v>1.1417999999999999</v>
      </c>
      <c r="F22" s="1">
        <v>1.1415999999999999</v>
      </c>
      <c r="G22" s="9">
        <f t="shared" si="1"/>
        <v>1.9999999999997797E-4</v>
      </c>
      <c r="H22" s="23">
        <f t="shared" si="2"/>
        <v>1.1416999999999999</v>
      </c>
      <c r="I22" s="24">
        <v>1.2369000000000001</v>
      </c>
      <c r="J22" s="25">
        <v>1.2366999999999999</v>
      </c>
      <c r="K22" s="25">
        <f t="shared" si="0"/>
        <v>2.0000000000020002E-4</v>
      </c>
      <c r="L22" s="23">
        <f t="shared" si="3"/>
        <v>1.2368000000000001</v>
      </c>
      <c r="M22" s="25"/>
      <c r="N22" s="25"/>
      <c r="O22" s="25">
        <f t="shared" si="4"/>
        <v>0</v>
      </c>
      <c r="P22" s="23">
        <f t="shared" si="5"/>
        <v>0</v>
      </c>
      <c r="Q22" s="25">
        <f t="shared" si="6"/>
        <v>94.62686567164198</v>
      </c>
      <c r="R22" s="25"/>
      <c r="S22" s="25">
        <f t="shared" si="8"/>
        <v>94.62686567164198</v>
      </c>
      <c r="T22" s="25"/>
      <c r="U22" s="25">
        <f t="shared" si="9"/>
        <v>9.5100000000000184E-2</v>
      </c>
    </row>
    <row r="23" spans="1:21" x14ac:dyDescent="0.25">
      <c r="A23" s="1" t="s">
        <v>39</v>
      </c>
      <c r="B23" s="1">
        <v>4920</v>
      </c>
      <c r="C23" s="1" t="s">
        <v>90</v>
      </c>
      <c r="D23" s="4">
        <v>1065</v>
      </c>
      <c r="E23" s="1">
        <v>1.1494</v>
      </c>
      <c r="F23" s="1">
        <v>1.1496999999999999</v>
      </c>
      <c r="G23" s="9">
        <f t="shared" si="1"/>
        <v>-2.9999999999996696E-4</v>
      </c>
      <c r="H23" s="23">
        <f t="shared" si="2"/>
        <v>1.1495500000000001</v>
      </c>
      <c r="I23" s="24">
        <v>1.3237000000000001</v>
      </c>
      <c r="J23" s="25">
        <v>1.3232999999999999</v>
      </c>
      <c r="K23" s="25">
        <f t="shared" si="0"/>
        <v>4.0000000000017799E-4</v>
      </c>
      <c r="L23" s="23">
        <f t="shared" si="3"/>
        <v>1.3235000000000001</v>
      </c>
      <c r="M23" s="25"/>
      <c r="N23" s="25"/>
      <c r="O23" s="25">
        <f t="shared" si="4"/>
        <v>0</v>
      </c>
      <c r="P23" s="23">
        <f t="shared" si="5"/>
        <v>0</v>
      </c>
      <c r="Q23" s="25">
        <f t="shared" si="6"/>
        <v>163.33333333333337</v>
      </c>
      <c r="R23" s="25"/>
      <c r="S23" s="25">
        <f t="shared" si="8"/>
        <v>163.33333333333337</v>
      </c>
      <c r="T23" s="25"/>
      <c r="U23" s="25">
        <f t="shared" si="9"/>
        <v>0.17395000000000005</v>
      </c>
    </row>
    <row r="24" spans="1:21" x14ac:dyDescent="0.25">
      <c r="A24" s="1" t="s">
        <v>40</v>
      </c>
      <c r="B24" s="1">
        <v>4919</v>
      </c>
      <c r="C24" s="1" t="s">
        <v>67</v>
      </c>
      <c r="D24" s="4">
        <v>970</v>
      </c>
      <c r="E24" s="1">
        <v>1.1404000000000001</v>
      </c>
      <c r="F24" s="1">
        <v>1.1403000000000001</v>
      </c>
      <c r="G24" s="9">
        <f t="shared" si="1"/>
        <v>9.9999999999988987E-5</v>
      </c>
      <c r="H24" s="23">
        <f t="shared" si="2"/>
        <v>1.1403500000000002</v>
      </c>
      <c r="I24" s="24">
        <v>1.2083999999999999</v>
      </c>
      <c r="J24" s="25">
        <v>1.2081999999999999</v>
      </c>
      <c r="K24" s="25">
        <f t="shared" si="0"/>
        <v>1.9999999999997797E-4</v>
      </c>
      <c r="L24" s="23">
        <f t="shared" si="3"/>
        <v>1.2082999999999999</v>
      </c>
      <c r="M24" s="25"/>
      <c r="N24" s="25"/>
      <c r="O24" s="25">
        <f t="shared" si="4"/>
        <v>0</v>
      </c>
      <c r="P24" s="23">
        <f t="shared" si="5"/>
        <v>0</v>
      </c>
      <c r="Q24" s="25">
        <f t="shared" si="6"/>
        <v>70.051546391752311</v>
      </c>
      <c r="R24" s="25"/>
      <c r="S24" s="25">
        <f t="shared" si="8"/>
        <v>70.051546391752311</v>
      </c>
      <c r="T24" s="25"/>
      <c r="U24" s="25">
        <f t="shared" si="9"/>
        <v>6.7949999999999733E-2</v>
      </c>
    </row>
    <row r="25" spans="1:21" x14ac:dyDescent="0.25">
      <c r="A25" s="1" t="s">
        <v>41</v>
      </c>
      <c r="B25" s="1">
        <v>4920</v>
      </c>
      <c r="C25" s="1" t="s">
        <v>91</v>
      </c>
      <c r="D25" s="4">
        <v>990</v>
      </c>
      <c r="E25" s="1">
        <v>1.1459999999999999</v>
      </c>
      <c r="F25" s="1">
        <v>1.1463000000000001</v>
      </c>
      <c r="G25" s="9">
        <f t="shared" si="1"/>
        <v>-3.00000000000189E-4</v>
      </c>
      <c r="H25" s="23">
        <f t="shared" si="2"/>
        <v>1.14615</v>
      </c>
      <c r="I25" s="24">
        <v>1.2843</v>
      </c>
      <c r="J25" s="25">
        <v>1.2839</v>
      </c>
      <c r="K25" s="25">
        <f t="shared" si="0"/>
        <v>3.9999999999995595E-4</v>
      </c>
      <c r="L25" s="23">
        <f t="shared" si="3"/>
        <v>1.2841</v>
      </c>
      <c r="M25" s="25">
        <v>1.2648999999999999</v>
      </c>
      <c r="N25" s="25">
        <v>1.2645999999999999</v>
      </c>
      <c r="O25" s="25">
        <f t="shared" si="4"/>
        <v>1.2647499999999998</v>
      </c>
      <c r="P25" s="23">
        <f t="shared" si="5"/>
        <v>2.9999999999996696E-4</v>
      </c>
      <c r="Q25" s="25">
        <f t="shared" si="6"/>
        <v>139.34343434343435</v>
      </c>
      <c r="R25" s="25">
        <f t="shared" si="7"/>
        <v>119.79797979797962</v>
      </c>
      <c r="S25" s="25">
        <f t="shared" si="8"/>
        <v>19.545454545454731</v>
      </c>
      <c r="T25" s="25"/>
      <c r="U25" s="25">
        <f t="shared" si="9"/>
        <v>0.13795000000000002</v>
      </c>
    </row>
    <row r="26" spans="1:21" x14ac:dyDescent="0.25">
      <c r="A26" s="1" t="s">
        <v>42</v>
      </c>
      <c r="B26" s="1">
        <v>4919</v>
      </c>
      <c r="C26" s="1" t="s">
        <v>68</v>
      </c>
      <c r="D26" s="4">
        <v>910</v>
      </c>
      <c r="E26" s="1">
        <v>1.1482000000000001</v>
      </c>
      <c r="F26" s="1">
        <v>1.1478999999999999</v>
      </c>
      <c r="G26" s="9">
        <f t="shared" si="1"/>
        <v>3.00000000000189E-4</v>
      </c>
      <c r="H26" s="23">
        <f t="shared" si="2"/>
        <v>1.14805</v>
      </c>
      <c r="I26" s="24">
        <v>1.2007000000000001</v>
      </c>
      <c r="J26" s="25">
        <v>1.2008000000000001</v>
      </c>
      <c r="K26" s="25">
        <f t="shared" si="0"/>
        <v>-9.9999999999988987E-5</v>
      </c>
      <c r="L26" s="23">
        <f t="shared" si="3"/>
        <v>1.2007500000000002</v>
      </c>
      <c r="M26" s="25"/>
      <c r="N26" s="25"/>
      <c r="O26" s="25">
        <f t="shared" si="4"/>
        <v>0</v>
      </c>
      <c r="P26" s="23">
        <f t="shared" si="5"/>
        <v>0</v>
      </c>
      <c r="Q26" s="25">
        <f t="shared" si="6"/>
        <v>57.912087912088118</v>
      </c>
      <c r="R26" s="25"/>
      <c r="S26" s="25">
        <f t="shared" si="8"/>
        <v>57.912087912088118</v>
      </c>
      <c r="T26" s="25"/>
      <c r="U26" s="25">
        <f t="shared" si="9"/>
        <v>5.2700000000000191E-2</v>
      </c>
    </row>
    <row r="27" spans="1:21" x14ac:dyDescent="0.25">
      <c r="A27" s="1" t="s">
        <v>43</v>
      </c>
      <c r="B27" s="1">
        <v>4920</v>
      </c>
      <c r="C27" s="1" t="s">
        <v>92</v>
      </c>
      <c r="D27" s="4">
        <v>960</v>
      </c>
      <c r="E27" s="1">
        <v>1.1506000000000001</v>
      </c>
      <c r="F27" s="1">
        <v>1.1505000000000001</v>
      </c>
      <c r="G27" s="9">
        <f t="shared" si="1"/>
        <v>9.9999999999988987E-5</v>
      </c>
      <c r="H27" s="23">
        <f t="shared" si="2"/>
        <v>1.15055</v>
      </c>
      <c r="I27" s="24">
        <v>1.2788999999999999</v>
      </c>
      <c r="J27" s="25">
        <v>1.2794000000000001</v>
      </c>
      <c r="K27" s="25">
        <f t="shared" si="0"/>
        <v>-5.0000000000016698E-4</v>
      </c>
      <c r="L27" s="23">
        <f t="shared" si="3"/>
        <v>1.27915</v>
      </c>
      <c r="M27" s="25"/>
      <c r="N27" s="25"/>
      <c r="O27" s="25">
        <f t="shared" si="4"/>
        <v>0</v>
      </c>
      <c r="P27" s="23">
        <f t="shared" si="5"/>
        <v>0</v>
      </c>
      <c r="Q27" s="25">
        <f t="shared" si="6"/>
        <v>133.9583333333334</v>
      </c>
      <c r="R27" s="25"/>
      <c r="S27" s="25">
        <f t="shared" si="8"/>
        <v>133.9583333333334</v>
      </c>
      <c r="T27" s="25"/>
      <c r="U27" s="25">
        <f t="shared" si="9"/>
        <v>0.12860000000000005</v>
      </c>
    </row>
    <row r="28" spans="1:21" x14ac:dyDescent="0.25">
      <c r="A28" s="1" t="s">
        <v>44</v>
      </c>
      <c r="B28" s="1">
        <v>4919</v>
      </c>
      <c r="C28" s="1" t="s">
        <v>69</v>
      </c>
      <c r="D28" s="4">
        <v>890</v>
      </c>
      <c r="E28" s="1">
        <v>1.1476</v>
      </c>
      <c r="F28" s="1">
        <v>1.1478999999999999</v>
      </c>
      <c r="G28" s="9">
        <f t="shared" si="1"/>
        <v>-2.9999999999996696E-4</v>
      </c>
      <c r="H28" s="23">
        <f t="shared" si="2"/>
        <v>1.1477499999999998</v>
      </c>
      <c r="I28" s="24">
        <v>1.2994000000000001</v>
      </c>
      <c r="J28" s="25">
        <v>1.2990999999999999</v>
      </c>
      <c r="K28" s="25">
        <f t="shared" si="0"/>
        <v>3.00000000000189E-4</v>
      </c>
      <c r="L28" s="23">
        <f t="shared" si="3"/>
        <v>1.29925</v>
      </c>
      <c r="M28" s="25"/>
      <c r="N28" s="25"/>
      <c r="O28" s="25">
        <f t="shared" si="4"/>
        <v>0</v>
      </c>
      <c r="P28" s="23">
        <f t="shared" si="5"/>
        <v>0</v>
      </c>
      <c r="Q28" s="25">
        <f t="shared" si="6"/>
        <v>170.22471910112381</v>
      </c>
      <c r="R28" s="25"/>
      <c r="S28" s="25">
        <f t="shared" si="8"/>
        <v>170.22471910112381</v>
      </c>
      <c r="T28" s="25"/>
      <c r="U28" s="25">
        <f t="shared" si="9"/>
        <v>0.15150000000000019</v>
      </c>
    </row>
    <row r="29" spans="1:21" x14ac:dyDescent="0.25">
      <c r="A29" s="1" t="s">
        <v>45</v>
      </c>
      <c r="B29" s="1">
        <v>4920</v>
      </c>
      <c r="C29" s="1" t="s">
        <v>93</v>
      </c>
      <c r="D29" s="4">
        <v>920</v>
      </c>
      <c r="E29" s="1">
        <v>1.1489</v>
      </c>
      <c r="F29" s="1">
        <v>1.1493</v>
      </c>
      <c r="G29" s="9">
        <f t="shared" si="1"/>
        <v>-3.9999999999995595E-4</v>
      </c>
      <c r="H29" s="23">
        <f t="shared" si="2"/>
        <v>1.1491</v>
      </c>
      <c r="I29" s="24">
        <v>1.5181</v>
      </c>
      <c r="J29" s="25">
        <v>1.5182</v>
      </c>
      <c r="K29" s="25">
        <f t="shared" si="0"/>
        <v>-9.9999999999988987E-5</v>
      </c>
      <c r="L29" s="23">
        <f t="shared" si="3"/>
        <v>1.5181499999999999</v>
      </c>
      <c r="M29" s="25"/>
      <c r="N29" s="25"/>
      <c r="O29" s="25">
        <f t="shared" si="4"/>
        <v>0</v>
      </c>
      <c r="P29" s="23">
        <f t="shared" si="5"/>
        <v>0</v>
      </c>
      <c r="Q29" s="25">
        <f t="shared" si="6"/>
        <v>401.14130434782595</v>
      </c>
      <c r="R29" s="25"/>
      <c r="S29" s="25">
        <f t="shared" si="8"/>
        <v>401.14130434782595</v>
      </c>
      <c r="T29" s="25"/>
      <c r="U29" s="25">
        <f t="shared" si="9"/>
        <v>0.36904999999999988</v>
      </c>
    </row>
    <row r="30" spans="1:21" x14ac:dyDescent="0.25">
      <c r="A30" s="1" t="s">
        <v>46</v>
      </c>
      <c r="B30" s="1">
        <v>4919</v>
      </c>
      <c r="C30" s="1" t="s">
        <v>70</v>
      </c>
      <c r="D30" s="4">
        <v>101</v>
      </c>
      <c r="E30" s="1">
        <v>1.1571</v>
      </c>
      <c r="F30" s="1">
        <v>1.1569</v>
      </c>
      <c r="G30" s="9">
        <f t="shared" si="1"/>
        <v>1.9999999999997797E-4</v>
      </c>
      <c r="H30" s="23">
        <f t="shared" si="2"/>
        <v>1.157</v>
      </c>
      <c r="I30" s="24">
        <v>1.3053999999999999</v>
      </c>
      <c r="J30" s="25">
        <v>1.3058000000000001</v>
      </c>
      <c r="K30" s="25">
        <f t="shared" si="0"/>
        <v>-4.0000000000017799E-4</v>
      </c>
      <c r="L30" s="23">
        <f t="shared" si="3"/>
        <v>1.3056000000000001</v>
      </c>
      <c r="M30" s="25"/>
      <c r="N30" s="25"/>
      <c r="O30" s="25">
        <f t="shared" si="4"/>
        <v>0</v>
      </c>
      <c r="P30" s="23">
        <f t="shared" si="5"/>
        <v>0</v>
      </c>
      <c r="Q30" s="25">
        <f>((L30-H30)*1000)/(D30/1000)</f>
        <v>1471.2871287128719</v>
      </c>
      <c r="R30" s="25"/>
      <c r="S30" s="25">
        <f t="shared" si="8"/>
        <v>1471.2871287128719</v>
      </c>
      <c r="T30" s="25"/>
      <c r="U30" s="25">
        <f t="shared" si="9"/>
        <v>0.14860000000000007</v>
      </c>
    </row>
    <row r="31" spans="1:21" x14ac:dyDescent="0.25">
      <c r="A31" s="1" t="s">
        <v>47</v>
      </c>
      <c r="B31" s="1">
        <v>4920</v>
      </c>
      <c r="C31" s="1" t="s">
        <v>94</v>
      </c>
      <c r="D31" s="4">
        <v>1040</v>
      </c>
      <c r="E31" s="1">
        <v>1.1589</v>
      </c>
      <c r="F31" s="1">
        <v>1.1585000000000001</v>
      </c>
      <c r="G31" s="9">
        <f t="shared" si="1"/>
        <v>3.9999999999995595E-4</v>
      </c>
      <c r="H31" s="23">
        <f t="shared" si="2"/>
        <v>1.1587000000000001</v>
      </c>
      <c r="I31" s="24">
        <v>1.4764999999999999</v>
      </c>
      <c r="J31" s="25">
        <v>1.4764999999999999</v>
      </c>
      <c r="K31" s="25">
        <f t="shared" si="0"/>
        <v>0</v>
      </c>
      <c r="L31" s="23">
        <f t="shared" si="3"/>
        <v>1.4764999999999999</v>
      </c>
      <c r="M31" s="25"/>
      <c r="N31" s="25"/>
      <c r="O31" s="25">
        <f t="shared" si="4"/>
        <v>0</v>
      </c>
      <c r="P31" s="23">
        <f t="shared" si="5"/>
        <v>0</v>
      </c>
      <c r="Q31" s="25">
        <f t="shared" si="6"/>
        <v>305.57692307692292</v>
      </c>
      <c r="R31" s="25"/>
      <c r="S31" s="25">
        <f t="shared" si="8"/>
        <v>305.57692307692292</v>
      </c>
      <c r="T31" s="25"/>
      <c r="U31" s="25">
        <f t="shared" si="9"/>
        <v>0.31779999999999986</v>
      </c>
    </row>
    <row r="32" spans="1:21" x14ac:dyDescent="0.25">
      <c r="A32" s="1" t="s">
        <v>48</v>
      </c>
      <c r="B32" s="1">
        <v>4919</v>
      </c>
      <c r="C32" s="1" t="s">
        <v>71</v>
      </c>
      <c r="D32" s="4">
        <v>1050</v>
      </c>
      <c r="E32" s="1">
        <v>1.1538999999999999</v>
      </c>
      <c r="F32" s="1">
        <v>1.1535</v>
      </c>
      <c r="G32" s="9">
        <f t="shared" si="1"/>
        <v>3.9999999999995595E-4</v>
      </c>
      <c r="H32" s="23">
        <f t="shared" si="2"/>
        <v>1.1536999999999999</v>
      </c>
      <c r="I32" s="24">
        <v>1.3091999999999999</v>
      </c>
      <c r="J32" s="25">
        <v>1.3095000000000001</v>
      </c>
      <c r="K32" s="25">
        <f t="shared" si="0"/>
        <v>-3.00000000000189E-4</v>
      </c>
      <c r="L32" s="23">
        <f t="shared" si="3"/>
        <v>1.30935</v>
      </c>
      <c r="M32" s="25">
        <v>1.2885</v>
      </c>
      <c r="N32" s="25">
        <v>1.2887</v>
      </c>
      <c r="O32" s="25">
        <f t="shared" si="4"/>
        <v>1.2886</v>
      </c>
      <c r="P32" s="23">
        <f t="shared" si="5"/>
        <v>-1.9999999999997797E-4</v>
      </c>
      <c r="Q32" s="25">
        <f t="shared" si="6"/>
        <v>148.2380952380953</v>
      </c>
      <c r="R32" s="25">
        <f t="shared" si="7"/>
        <v>128.47619047619051</v>
      </c>
      <c r="S32" s="25">
        <f t="shared" si="8"/>
        <v>19.761904761904788</v>
      </c>
      <c r="T32" s="25"/>
      <c r="U32" s="25">
        <f t="shared" si="9"/>
        <v>0.15565000000000007</v>
      </c>
    </row>
    <row r="33" spans="1:21" x14ac:dyDescent="0.25">
      <c r="A33" s="1" t="s">
        <v>49</v>
      </c>
      <c r="B33" s="1">
        <v>4920</v>
      </c>
      <c r="C33" s="1" t="s">
        <v>95</v>
      </c>
      <c r="D33" s="4">
        <v>1090</v>
      </c>
      <c r="E33" s="1">
        <v>1.1325000000000001</v>
      </c>
      <c r="F33" s="1">
        <v>1.1319999999999999</v>
      </c>
      <c r="G33" s="9">
        <f t="shared" si="1"/>
        <v>5.0000000000016698E-4</v>
      </c>
      <c r="H33" s="23">
        <f t="shared" si="2"/>
        <v>1.13225</v>
      </c>
      <c r="I33" s="24">
        <v>1.4013</v>
      </c>
      <c r="J33" s="25">
        <v>1.4011</v>
      </c>
      <c r="K33" s="25">
        <f t="shared" si="0"/>
        <v>1.9999999999997797E-4</v>
      </c>
      <c r="L33" s="23">
        <f t="shared" si="3"/>
        <v>1.4012</v>
      </c>
      <c r="M33" s="25">
        <v>1.3691</v>
      </c>
      <c r="N33" s="25">
        <v>1.3691</v>
      </c>
      <c r="O33" s="25">
        <f t="shared" si="4"/>
        <v>1.3691</v>
      </c>
      <c r="P33" s="23">
        <f t="shared" si="5"/>
        <v>0</v>
      </c>
      <c r="Q33" s="25">
        <f t="shared" si="6"/>
        <v>246.74311926605506</v>
      </c>
      <c r="R33" s="25">
        <f t="shared" si="7"/>
        <v>217.29357798165137</v>
      </c>
      <c r="S33" s="25">
        <f t="shared" si="8"/>
        <v>29.449541284403693</v>
      </c>
      <c r="T33" s="25"/>
      <c r="U33" s="25">
        <f t="shared" si="9"/>
        <v>0.26895000000000002</v>
      </c>
    </row>
    <row r="34" spans="1:21" s="20" customFormat="1" x14ac:dyDescent="0.25">
      <c r="A34" s="20" t="s">
        <v>100</v>
      </c>
      <c r="B34" s="20">
        <v>4919</v>
      </c>
      <c r="C34" s="20" t="s">
        <v>72</v>
      </c>
      <c r="D34" s="21">
        <v>870</v>
      </c>
      <c r="E34" s="20">
        <v>1.1499999999999999</v>
      </c>
      <c r="F34" s="20">
        <v>1.1505000000000001</v>
      </c>
      <c r="G34" s="22">
        <f t="shared" si="1"/>
        <v>-5.0000000000016698E-4</v>
      </c>
      <c r="H34" s="26">
        <f t="shared" si="2"/>
        <v>1.15025</v>
      </c>
      <c r="I34" s="27">
        <v>1.0922000000000001</v>
      </c>
      <c r="J34" s="28">
        <v>1.0920000000000001</v>
      </c>
      <c r="K34" s="25">
        <f t="shared" si="0"/>
        <v>1.9999999999997797E-4</v>
      </c>
      <c r="L34" s="23">
        <f t="shared" si="3"/>
        <v>1.0921000000000001</v>
      </c>
      <c r="M34" s="28"/>
      <c r="N34" s="28"/>
      <c r="O34" s="25">
        <f t="shared" si="4"/>
        <v>0</v>
      </c>
      <c r="P34" s="23">
        <f t="shared" si="5"/>
        <v>0</v>
      </c>
      <c r="Q34" s="25"/>
      <c r="R34" s="25"/>
      <c r="S34" s="25">
        <f t="shared" si="8"/>
        <v>0</v>
      </c>
      <c r="T34" s="28"/>
      <c r="U34" s="25">
        <f t="shared" si="9"/>
        <v>-5.8149999999999924E-2</v>
      </c>
    </row>
    <row r="35" spans="1:21" x14ac:dyDescent="0.25">
      <c r="A35" s="1" t="s">
        <v>97</v>
      </c>
      <c r="B35" s="1">
        <v>4920</v>
      </c>
      <c r="C35" s="1" t="s">
        <v>96</v>
      </c>
      <c r="D35" s="4">
        <v>890</v>
      </c>
      <c r="E35" s="1">
        <v>1.1426000000000001</v>
      </c>
      <c r="F35" s="1">
        <v>1.1420999999999999</v>
      </c>
      <c r="G35" s="9">
        <f t="shared" si="1"/>
        <v>5.0000000000016698E-4</v>
      </c>
      <c r="H35" s="23">
        <f t="shared" si="2"/>
        <v>1.14235</v>
      </c>
      <c r="I35" s="24">
        <v>1.3122</v>
      </c>
      <c r="J35" s="25">
        <v>1.3123</v>
      </c>
      <c r="K35" s="25">
        <f t="shared" si="0"/>
        <v>-9.9999999999988987E-5</v>
      </c>
      <c r="L35" s="23">
        <f t="shared" si="3"/>
        <v>1.3122500000000001</v>
      </c>
      <c r="M35" s="25">
        <v>1.2910999999999999</v>
      </c>
      <c r="N35" s="25">
        <v>1.2914000000000001</v>
      </c>
      <c r="O35" s="25">
        <f t="shared" si="4"/>
        <v>1.29125</v>
      </c>
      <c r="P35" s="23">
        <f t="shared" si="5"/>
        <v>-3.00000000000189E-4</v>
      </c>
      <c r="Q35" s="25">
        <f t="shared" si="6"/>
        <v>190.89887640449456</v>
      </c>
      <c r="R35" s="25">
        <f t="shared" si="7"/>
        <v>167.30337078651689</v>
      </c>
      <c r="S35" s="25">
        <f t="shared" si="8"/>
        <v>23.595505617977665</v>
      </c>
      <c r="T35" s="25"/>
      <c r="U35" s="25">
        <f t="shared" si="9"/>
        <v>0.16990000000000016</v>
      </c>
    </row>
    <row r="36" spans="1:21" x14ac:dyDescent="0.25">
      <c r="A36" s="1" t="s">
        <v>99</v>
      </c>
      <c r="B36" s="1">
        <v>4919</v>
      </c>
      <c r="C36" s="1" t="s">
        <v>73</v>
      </c>
      <c r="D36" s="4">
        <v>495</v>
      </c>
      <c r="E36" s="1">
        <v>1.1446000000000001</v>
      </c>
      <c r="F36" s="1">
        <v>1.1449</v>
      </c>
      <c r="G36" s="9">
        <f t="shared" si="1"/>
        <v>-2.9999999999996696E-4</v>
      </c>
      <c r="H36" s="23">
        <f t="shared" si="2"/>
        <v>1.1447500000000002</v>
      </c>
      <c r="I36" s="24">
        <v>1.212</v>
      </c>
      <c r="J36" s="24">
        <v>1.2118</v>
      </c>
      <c r="K36" s="25">
        <f t="shared" si="0"/>
        <v>1.9999999999997797E-4</v>
      </c>
      <c r="L36" s="23">
        <f t="shared" si="3"/>
        <v>1.2119</v>
      </c>
      <c r="M36" s="25">
        <v>1.2014</v>
      </c>
      <c r="N36" s="25">
        <v>1.2019</v>
      </c>
      <c r="O36" s="25">
        <f t="shared" si="4"/>
        <v>1.2016499999999999</v>
      </c>
      <c r="P36" s="23">
        <f t="shared" si="5"/>
        <v>-4.9999999999994493E-4</v>
      </c>
      <c r="Q36" s="25">
        <f t="shared" si="6"/>
        <v>135.65656565656531</v>
      </c>
      <c r="R36" s="25">
        <f t="shared" si="7"/>
        <v>114.94949494949441</v>
      </c>
      <c r="S36" s="25">
        <f t="shared" si="8"/>
        <v>20.707070707070898</v>
      </c>
      <c r="T36" s="25"/>
      <c r="U36" s="25">
        <f t="shared" si="9"/>
        <v>6.7149999999999821E-2</v>
      </c>
    </row>
    <row r="37" spans="1:21" x14ac:dyDescent="0.25">
      <c r="A37" s="1" t="s">
        <v>50</v>
      </c>
      <c r="B37" s="1">
        <v>4920</v>
      </c>
      <c r="C37" s="1" t="s">
        <v>82</v>
      </c>
      <c r="D37" s="4">
        <v>510</v>
      </c>
      <c r="E37" s="1">
        <v>1.1460999999999999</v>
      </c>
      <c r="F37" s="1">
        <v>1.1462000000000001</v>
      </c>
      <c r="G37" s="9">
        <f t="shared" si="1"/>
        <v>-1.0000000000021103E-4</v>
      </c>
      <c r="H37" s="23">
        <f t="shared" si="2"/>
        <v>1.14615</v>
      </c>
      <c r="I37" s="24">
        <v>1.2562</v>
      </c>
      <c r="J37" s="25">
        <v>1.256</v>
      </c>
      <c r="K37" s="25">
        <f t="shared" si="0"/>
        <v>1.9999999999997797E-4</v>
      </c>
      <c r="L37" s="23">
        <f t="shared" si="3"/>
        <v>1.2561</v>
      </c>
      <c r="M37" s="25">
        <v>1.2403</v>
      </c>
      <c r="N37" s="25">
        <v>1.2405999999999999</v>
      </c>
      <c r="O37" s="25">
        <f t="shared" si="4"/>
        <v>1.2404500000000001</v>
      </c>
      <c r="P37" s="23">
        <f t="shared" si="5"/>
        <v>-2.9999999999996696E-4</v>
      </c>
      <c r="Q37" s="25">
        <f t="shared" si="6"/>
        <v>215.58823529411762</v>
      </c>
      <c r="R37" s="25">
        <f t="shared" si="7"/>
        <v>184.90196078431381</v>
      </c>
      <c r="S37" s="25">
        <f t="shared" si="8"/>
        <v>30.686274509803809</v>
      </c>
      <c r="T37" s="25"/>
      <c r="U37" s="25">
        <f t="shared" si="9"/>
        <v>0.10994999999999999</v>
      </c>
    </row>
    <row r="38" spans="1:21" x14ac:dyDescent="0.25">
      <c r="A38" s="1" t="s">
        <v>98</v>
      </c>
      <c r="B38" s="1">
        <v>4919</v>
      </c>
      <c r="C38" s="1" t="s">
        <v>74</v>
      </c>
      <c r="D38" s="4">
        <v>1080</v>
      </c>
      <c r="E38" s="1">
        <v>1.1492</v>
      </c>
      <c r="F38" s="1">
        <v>1.1487000000000001</v>
      </c>
      <c r="G38" s="9">
        <f t="shared" si="1"/>
        <v>4.9999999999994493E-4</v>
      </c>
      <c r="H38" s="23">
        <f t="shared" si="2"/>
        <v>1.1489500000000001</v>
      </c>
      <c r="I38" s="24">
        <v>1.1981999999999999</v>
      </c>
      <c r="J38" s="25">
        <v>1.1987000000000001</v>
      </c>
      <c r="K38" s="25">
        <f t="shared" si="0"/>
        <v>-5.0000000000016698E-4</v>
      </c>
      <c r="L38" s="23">
        <f t="shared" si="3"/>
        <v>1.19845</v>
      </c>
      <c r="M38" s="25">
        <v>1.1862999999999999</v>
      </c>
      <c r="N38" s="25">
        <v>1.1865000000000001</v>
      </c>
      <c r="O38" s="25">
        <f t="shared" si="4"/>
        <v>1.1863999999999999</v>
      </c>
      <c r="P38" s="23">
        <f t="shared" si="5"/>
        <v>-2.0000000000020002E-4</v>
      </c>
      <c r="Q38" s="25">
        <f t="shared" si="6"/>
        <v>45.833333333333222</v>
      </c>
      <c r="R38" s="25">
        <f t="shared" si="7"/>
        <v>34.675925925925704</v>
      </c>
      <c r="S38" s="25">
        <f t="shared" si="8"/>
        <v>11.157407407407518</v>
      </c>
      <c r="T38" s="25"/>
      <c r="U38" s="25">
        <f t="shared" si="9"/>
        <v>4.9499999999999877E-2</v>
      </c>
    </row>
    <row r="39" spans="1:21" x14ac:dyDescent="0.25">
      <c r="A39" s="1" t="s">
        <v>51</v>
      </c>
      <c r="B39" s="1">
        <v>4920</v>
      </c>
      <c r="C39" s="1" t="s">
        <v>81</v>
      </c>
      <c r="D39" s="4">
        <v>1200</v>
      </c>
      <c r="E39" s="1">
        <v>1.1577</v>
      </c>
      <c r="F39" s="1">
        <v>1.1573</v>
      </c>
      <c r="G39" s="9">
        <f t="shared" si="1"/>
        <v>3.9999999999995595E-4</v>
      </c>
      <c r="H39" s="23">
        <f t="shared" si="2"/>
        <v>1.1575</v>
      </c>
      <c r="I39" s="24">
        <v>1.3661000000000001</v>
      </c>
      <c r="J39" s="25">
        <v>1.3662000000000001</v>
      </c>
      <c r="K39" s="25">
        <f t="shared" si="0"/>
        <v>-9.9999999999988987E-5</v>
      </c>
      <c r="L39" s="23">
        <f t="shared" si="3"/>
        <v>1.3661500000000002</v>
      </c>
      <c r="M39" s="25">
        <v>1.3405</v>
      </c>
      <c r="N39" s="25">
        <v>1.34</v>
      </c>
      <c r="O39" s="25">
        <f t="shared" si="4"/>
        <v>1.3402500000000002</v>
      </c>
      <c r="P39" s="23">
        <f t="shared" si="5"/>
        <v>4.9999999999994493E-4</v>
      </c>
      <c r="Q39" s="25">
        <f t="shared" si="6"/>
        <v>173.8750000000002</v>
      </c>
      <c r="R39" s="25">
        <f t="shared" si="7"/>
        <v>152.29166666666683</v>
      </c>
      <c r="S39" s="25">
        <f t="shared" si="8"/>
        <v>21.583333333333371</v>
      </c>
      <c r="T39" s="25"/>
      <c r="U39" s="25">
        <f t="shared" si="9"/>
        <v>0.20865000000000022</v>
      </c>
    </row>
    <row r="40" spans="1:21" x14ac:dyDescent="0.25">
      <c r="A40" s="1" t="s">
        <v>52</v>
      </c>
      <c r="B40" s="1">
        <v>4919</v>
      </c>
      <c r="C40" s="1" t="s">
        <v>75</v>
      </c>
      <c r="D40" s="4">
        <v>1100</v>
      </c>
      <c r="E40" s="1">
        <v>1.1456</v>
      </c>
      <c r="F40" s="1">
        <v>1.1454</v>
      </c>
      <c r="G40" s="9">
        <f t="shared" si="1"/>
        <v>1.9999999999997797E-4</v>
      </c>
      <c r="H40" s="23">
        <f t="shared" si="2"/>
        <v>1.1455</v>
      </c>
      <c r="I40" s="24">
        <v>1.2355</v>
      </c>
      <c r="J40" s="25">
        <v>1.2359</v>
      </c>
      <c r="K40" s="25">
        <f t="shared" si="0"/>
        <v>-3.9999999999995595E-4</v>
      </c>
      <c r="L40" s="23">
        <f t="shared" si="3"/>
        <v>1.2357</v>
      </c>
      <c r="M40" s="25">
        <v>1.2186999999999999</v>
      </c>
      <c r="N40" s="25">
        <v>1.2192000000000001</v>
      </c>
      <c r="O40" s="25">
        <f t="shared" si="4"/>
        <v>1.21895</v>
      </c>
      <c r="P40" s="23">
        <f t="shared" si="5"/>
        <v>-5.0000000000016698E-4</v>
      </c>
      <c r="Q40" s="25">
        <f t="shared" si="6"/>
        <v>82.000000000000043</v>
      </c>
      <c r="R40" s="25">
        <f t="shared" si="7"/>
        <v>66.77272727272728</v>
      </c>
      <c r="S40" s="25">
        <f t="shared" si="8"/>
        <v>15.227272727272762</v>
      </c>
      <c r="T40" s="25"/>
      <c r="U40" s="25">
        <f t="shared" si="9"/>
        <v>9.0200000000000058E-2</v>
      </c>
    </row>
    <row r="41" spans="1:21" x14ac:dyDescent="0.25">
      <c r="A41" s="1" t="s">
        <v>53</v>
      </c>
      <c r="B41" s="1">
        <v>4920</v>
      </c>
      <c r="C41" s="1" t="s">
        <v>80</v>
      </c>
      <c r="D41" s="4">
        <v>1060</v>
      </c>
      <c r="E41" s="1">
        <v>1.1322000000000001</v>
      </c>
      <c r="F41" s="1">
        <v>1.1322000000000001</v>
      </c>
      <c r="G41" s="9">
        <f t="shared" si="1"/>
        <v>0</v>
      </c>
      <c r="H41" s="23">
        <f t="shared" si="2"/>
        <v>1.1322000000000001</v>
      </c>
      <c r="I41" s="24">
        <v>1.3454999999999999</v>
      </c>
      <c r="J41" s="25">
        <v>1.3455999999999999</v>
      </c>
      <c r="K41" s="25">
        <f t="shared" si="0"/>
        <v>-9.9999999999988987E-5</v>
      </c>
      <c r="L41" s="23">
        <f t="shared" si="3"/>
        <v>1.3455499999999998</v>
      </c>
      <c r="M41" s="25">
        <v>1.3184</v>
      </c>
      <c r="N41" s="25">
        <v>1.3189</v>
      </c>
      <c r="O41" s="25">
        <f t="shared" si="4"/>
        <v>1.3186499999999999</v>
      </c>
      <c r="P41" s="23">
        <f t="shared" si="5"/>
        <v>-4.9999999999994493E-4</v>
      </c>
      <c r="Q41" s="25">
        <f t="shared" si="6"/>
        <v>201.2735849056601</v>
      </c>
      <c r="R41" s="25">
        <f t="shared" si="7"/>
        <v>175.89622641509413</v>
      </c>
      <c r="S41" s="25">
        <f t="shared" si="8"/>
        <v>25.377358490565967</v>
      </c>
      <c r="T41" s="25"/>
      <c r="U41" s="25">
        <f t="shared" si="9"/>
        <v>0.21334999999999971</v>
      </c>
    </row>
    <row r="42" spans="1:21" x14ac:dyDescent="0.25">
      <c r="A42" s="1" t="s">
        <v>54</v>
      </c>
      <c r="B42" s="1">
        <v>4919</v>
      </c>
      <c r="C42" s="1" t="s">
        <v>76</v>
      </c>
      <c r="D42" s="4">
        <v>1120</v>
      </c>
      <c r="E42" s="1">
        <v>1.1354</v>
      </c>
      <c r="F42" s="1">
        <v>1.135</v>
      </c>
      <c r="G42" s="9">
        <f t="shared" si="1"/>
        <v>3.9999999999995595E-4</v>
      </c>
      <c r="H42" s="23">
        <f t="shared" si="2"/>
        <v>1.1352</v>
      </c>
      <c r="I42" s="24">
        <v>1.2301</v>
      </c>
      <c r="J42" s="25">
        <v>1.2302999999999999</v>
      </c>
      <c r="K42" s="25">
        <f t="shared" si="0"/>
        <v>-1.9999999999997797E-4</v>
      </c>
      <c r="L42" s="23">
        <f t="shared" si="3"/>
        <v>1.2302</v>
      </c>
      <c r="M42" s="25">
        <v>1.2113</v>
      </c>
      <c r="N42" s="25">
        <v>1.2118</v>
      </c>
      <c r="O42" s="25">
        <f t="shared" si="4"/>
        <v>1.2115499999999999</v>
      </c>
      <c r="P42" s="23">
        <f t="shared" si="5"/>
        <v>-4.9999999999994493E-4</v>
      </c>
      <c r="Q42" s="25">
        <f t="shared" si="6"/>
        <v>84.821428571428541</v>
      </c>
      <c r="R42" s="25">
        <f t="shared" si="7"/>
        <v>68.169642857142776</v>
      </c>
      <c r="S42" s="25">
        <f t="shared" si="8"/>
        <v>16.651785714285765</v>
      </c>
      <c r="T42" s="25"/>
      <c r="U42" s="25">
        <f t="shared" si="9"/>
        <v>9.4999999999999973E-2</v>
      </c>
    </row>
    <row r="43" spans="1:21" x14ac:dyDescent="0.25">
      <c r="A43" s="1" t="s">
        <v>55</v>
      </c>
      <c r="B43" s="1">
        <v>4920</v>
      </c>
      <c r="C43" s="1" t="s">
        <v>79</v>
      </c>
      <c r="D43" s="4">
        <v>1170</v>
      </c>
      <c r="E43" s="1">
        <v>1.1404000000000001</v>
      </c>
      <c r="F43" s="1">
        <v>1.1398999999999999</v>
      </c>
      <c r="G43" s="9">
        <f t="shared" si="1"/>
        <v>5.0000000000016698E-4</v>
      </c>
      <c r="H43" s="23">
        <f t="shared" si="2"/>
        <v>1.14015</v>
      </c>
      <c r="I43" s="24">
        <v>1.3621000000000001</v>
      </c>
      <c r="J43" s="25">
        <v>1.3621000000000001</v>
      </c>
      <c r="K43" s="25">
        <f t="shared" si="0"/>
        <v>0</v>
      </c>
      <c r="L43" s="23">
        <f t="shared" si="3"/>
        <v>1.3621000000000001</v>
      </c>
      <c r="M43" s="25">
        <v>1.335</v>
      </c>
      <c r="N43" s="25">
        <v>1.335</v>
      </c>
      <c r="O43" s="25">
        <f t="shared" si="4"/>
        <v>1.335</v>
      </c>
      <c r="P43" s="23">
        <f t="shared" si="5"/>
        <v>0</v>
      </c>
      <c r="Q43" s="25">
        <f t="shared" si="6"/>
        <v>189.70085470085479</v>
      </c>
      <c r="R43" s="25">
        <f t="shared" si="7"/>
        <v>166.53846153846152</v>
      </c>
      <c r="S43" s="25">
        <f t="shared" si="8"/>
        <v>23.162393162393272</v>
      </c>
      <c r="T43" s="25"/>
      <c r="U43" s="25">
        <f t="shared" si="9"/>
        <v>0.22195000000000009</v>
      </c>
    </row>
    <row r="44" spans="1:21" x14ac:dyDescent="0.25">
      <c r="A44" s="1" t="s">
        <v>56</v>
      </c>
      <c r="B44" s="1">
        <v>4919</v>
      </c>
      <c r="C44" s="1" t="s">
        <v>77</v>
      </c>
      <c r="D44" s="4">
        <v>1180</v>
      </c>
      <c r="E44" s="1">
        <v>1.1367</v>
      </c>
      <c r="F44" s="1">
        <v>1.1367</v>
      </c>
      <c r="G44" s="9">
        <f t="shared" si="1"/>
        <v>0</v>
      </c>
      <c r="H44" s="23">
        <f t="shared" si="2"/>
        <v>1.1367</v>
      </c>
      <c r="I44" s="24">
        <v>1.2458</v>
      </c>
      <c r="J44" s="25">
        <v>1.246</v>
      </c>
      <c r="K44" s="25">
        <f t="shared" si="0"/>
        <v>-1.9999999999997797E-4</v>
      </c>
      <c r="L44" s="23">
        <f t="shared" si="3"/>
        <v>1.2459</v>
      </c>
      <c r="M44" s="25">
        <v>1.2254</v>
      </c>
      <c r="N44" s="25">
        <v>1.2258</v>
      </c>
      <c r="O44" s="25">
        <f t="shared" si="4"/>
        <v>1.2256</v>
      </c>
      <c r="P44" s="23">
        <f t="shared" si="5"/>
        <v>-3.9999999999995595E-4</v>
      </c>
      <c r="Q44" s="25">
        <f t="shared" si="6"/>
        <v>92.542372881355902</v>
      </c>
      <c r="R44" s="25">
        <f t="shared" si="7"/>
        <v>75.338983050847446</v>
      </c>
      <c r="S44" s="25">
        <f t="shared" si="8"/>
        <v>17.203389830508456</v>
      </c>
      <c r="T44" s="25"/>
      <c r="U44" s="25">
        <f t="shared" si="9"/>
        <v>0.10919999999999996</v>
      </c>
    </row>
    <row r="45" spans="1:21" x14ac:dyDescent="0.25">
      <c r="A45" s="1" t="s">
        <v>57</v>
      </c>
      <c r="B45" s="1">
        <v>4920</v>
      </c>
      <c r="C45" s="1" t="s">
        <v>78</v>
      </c>
      <c r="D45" s="4">
        <v>1210</v>
      </c>
      <c r="E45" s="1">
        <v>1.1447000000000001</v>
      </c>
      <c r="F45" s="1">
        <v>1.1452</v>
      </c>
      <c r="G45" s="9">
        <f t="shared" si="1"/>
        <v>-4.9999999999994493E-4</v>
      </c>
      <c r="H45" s="23">
        <f t="shared" si="2"/>
        <v>1.1449500000000001</v>
      </c>
      <c r="I45" s="24">
        <v>1.3667</v>
      </c>
      <c r="J45" s="25">
        <v>1.3665</v>
      </c>
      <c r="K45" s="25">
        <f t="shared" si="0"/>
        <v>1.9999999999997797E-4</v>
      </c>
      <c r="L45" s="23">
        <f t="shared" si="3"/>
        <v>1.3666</v>
      </c>
      <c r="M45" s="25">
        <v>1.3376999999999999</v>
      </c>
      <c r="N45" s="25">
        <v>1.3378000000000001</v>
      </c>
      <c r="O45" s="25">
        <f t="shared" si="4"/>
        <v>1.33775</v>
      </c>
      <c r="P45" s="23">
        <f t="shared" si="5"/>
        <v>-1.0000000000021103E-4</v>
      </c>
      <c r="Q45" s="25">
        <f t="shared" si="6"/>
        <v>183.1818181818181</v>
      </c>
      <c r="R45" s="25">
        <f t="shared" si="7"/>
        <v>159.33884297520652</v>
      </c>
      <c r="S45" s="25">
        <f t="shared" si="8"/>
        <v>23.842975206611584</v>
      </c>
      <c r="T45" s="25"/>
      <c r="U45" s="25">
        <f t="shared" si="9"/>
        <v>0.2216499999999999</v>
      </c>
    </row>
    <row r="46" spans="1:21" x14ac:dyDescent="0.25">
      <c r="H46" s="23"/>
      <c r="I46" s="25"/>
      <c r="J46" s="25"/>
      <c r="K46" s="25"/>
      <c r="L46" s="23"/>
      <c r="M46" s="25"/>
      <c r="N46" s="25"/>
      <c r="O46" s="25"/>
      <c r="P46" s="23"/>
      <c r="Q46" s="25"/>
      <c r="R46" s="25"/>
      <c r="S46" s="25"/>
      <c r="T46" s="25"/>
      <c r="U46" s="25"/>
    </row>
    <row r="47" spans="1:21" x14ac:dyDescent="0.25">
      <c r="H47" s="23"/>
      <c r="I47" s="25"/>
      <c r="J47" s="25"/>
      <c r="K47" s="25"/>
      <c r="L47" s="23"/>
      <c r="M47" s="25"/>
      <c r="N47" s="25"/>
      <c r="O47" s="25"/>
      <c r="P47" s="23"/>
      <c r="Q47" s="25"/>
      <c r="R47" s="25"/>
      <c r="S47" s="25"/>
      <c r="T47" s="25"/>
      <c r="U47" s="25"/>
    </row>
    <row r="48" spans="1:21" x14ac:dyDescent="0.25">
      <c r="H48" s="23"/>
      <c r="I48" s="25"/>
      <c r="J48" s="25"/>
      <c r="K48" s="25"/>
      <c r="L48" s="23"/>
      <c r="M48" s="25"/>
      <c r="N48" s="25"/>
      <c r="O48" s="25"/>
      <c r="P48" s="23"/>
      <c r="Q48" s="25"/>
      <c r="R48" s="25"/>
      <c r="S48" s="25"/>
      <c r="T48" s="25"/>
      <c r="U48" s="25"/>
    </row>
    <row r="49" spans="8:21" x14ac:dyDescent="0.25">
      <c r="H49" s="23"/>
      <c r="I49" s="25"/>
      <c r="J49" s="25"/>
      <c r="K49" s="25"/>
      <c r="L49" s="23"/>
      <c r="M49" s="25"/>
      <c r="N49" s="25"/>
      <c r="O49" s="25"/>
      <c r="P49" s="23"/>
      <c r="Q49" s="25"/>
      <c r="R49" s="25"/>
      <c r="S49" s="25"/>
      <c r="T49" s="25"/>
      <c r="U49" s="25"/>
    </row>
    <row r="50" spans="8:21" x14ac:dyDescent="0.25">
      <c r="H50" s="23"/>
      <c r="I50" s="25"/>
      <c r="J50" s="25"/>
      <c r="K50" s="25"/>
      <c r="L50" s="23"/>
      <c r="M50" s="25"/>
      <c r="N50" s="25"/>
      <c r="O50" s="25"/>
      <c r="P50" s="23"/>
      <c r="Q50" s="25"/>
      <c r="R50" s="25"/>
      <c r="S50" s="25"/>
      <c r="T50" s="25"/>
      <c r="U50" s="25"/>
    </row>
    <row r="51" spans="8:21" x14ac:dyDescent="0.25">
      <c r="H51" s="23"/>
      <c r="I51" s="25"/>
      <c r="J51" s="25"/>
      <c r="K51" s="25"/>
      <c r="L51" s="23"/>
      <c r="M51" s="25"/>
      <c r="N51" s="25"/>
      <c r="O51" s="25"/>
      <c r="P51" s="23"/>
      <c r="Q51" s="25"/>
      <c r="R51" s="25"/>
      <c r="S51" s="25"/>
      <c r="T51" s="25"/>
      <c r="U51" s="25"/>
    </row>
    <row r="52" spans="8:21" x14ac:dyDescent="0.25">
      <c r="H52" s="23"/>
      <c r="I52" s="25"/>
      <c r="J52" s="25"/>
      <c r="K52" s="25"/>
      <c r="L52" s="23"/>
      <c r="M52" s="25"/>
      <c r="N52" s="25"/>
      <c r="O52" s="25"/>
      <c r="P52" s="23"/>
      <c r="Q52" s="25"/>
      <c r="R52" s="25"/>
      <c r="S52" s="25"/>
      <c r="T52" s="25"/>
      <c r="U52" s="25"/>
    </row>
    <row r="53" spans="8:21" x14ac:dyDescent="0.25">
      <c r="H53" s="23"/>
      <c r="I53" s="25"/>
      <c r="J53" s="25"/>
      <c r="K53" s="25"/>
      <c r="L53" s="23"/>
      <c r="M53" s="25"/>
      <c r="N53" s="25"/>
      <c r="O53" s="25"/>
      <c r="P53" s="23"/>
      <c r="Q53" s="25"/>
      <c r="R53" s="25"/>
      <c r="S53" s="25"/>
      <c r="T53" s="25"/>
      <c r="U53" s="25"/>
    </row>
    <row r="54" spans="8:21" x14ac:dyDescent="0.25">
      <c r="H54" s="23"/>
      <c r="I54" s="25"/>
      <c r="J54" s="25"/>
      <c r="K54" s="25"/>
      <c r="L54" s="23"/>
      <c r="M54" s="25"/>
      <c r="N54" s="25"/>
      <c r="O54" s="25"/>
      <c r="P54" s="23"/>
      <c r="Q54" s="25"/>
      <c r="R54" s="25"/>
      <c r="S54" s="25"/>
      <c r="T54" s="25"/>
      <c r="U54" s="25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H5" sqref="H5"/>
    </sheetView>
  </sheetViews>
  <sheetFormatPr defaultRowHeight="15" x14ac:dyDescent="0.25"/>
  <cols>
    <col min="1" max="1" width="12.5703125" bestFit="1" customWidth="1"/>
    <col min="7" max="7" width="12.5703125" customWidth="1"/>
  </cols>
  <sheetData>
    <row r="1" spans="1:10" x14ac:dyDescent="0.25">
      <c r="A1" s="12" t="s">
        <v>103</v>
      </c>
      <c r="B1" s="13"/>
      <c r="C1" s="13"/>
      <c r="D1" s="14"/>
      <c r="G1" s="12" t="s">
        <v>104</v>
      </c>
      <c r="H1" s="13"/>
      <c r="I1" s="13"/>
      <c r="J1" s="14"/>
    </row>
    <row r="2" spans="1:10" x14ac:dyDescent="0.25">
      <c r="A2" s="15"/>
      <c r="B2" s="2" t="s">
        <v>13</v>
      </c>
      <c r="C2" s="2" t="s">
        <v>14</v>
      </c>
      <c r="D2" s="3" t="s">
        <v>15</v>
      </c>
      <c r="G2" s="15"/>
      <c r="H2" s="2" t="s">
        <v>13</v>
      </c>
      <c r="I2" s="2" t="s">
        <v>14</v>
      </c>
      <c r="J2" s="3" t="s">
        <v>15</v>
      </c>
    </row>
    <row r="3" spans="1:10" x14ac:dyDescent="0.25">
      <c r="A3" s="16" t="s">
        <v>20</v>
      </c>
      <c r="B3" s="6" t="s">
        <v>11</v>
      </c>
      <c r="C3" s="6" t="s">
        <v>11</v>
      </c>
      <c r="D3" s="7" t="s">
        <v>11</v>
      </c>
      <c r="G3" s="16" t="s">
        <v>20</v>
      </c>
      <c r="H3" s="6" t="s">
        <v>11</v>
      </c>
      <c r="I3" s="6" t="s">
        <v>11</v>
      </c>
      <c r="J3" s="7" t="s">
        <v>11</v>
      </c>
    </row>
    <row r="4" spans="1:10" x14ac:dyDescent="0.25">
      <c r="A4" s="17">
        <v>0.01</v>
      </c>
      <c r="B4" s="30">
        <v>43.604651162790795</v>
      </c>
      <c r="C4" s="30" t="s">
        <v>105</v>
      </c>
      <c r="D4" s="30" t="s">
        <v>105</v>
      </c>
      <c r="G4" s="17">
        <v>0.01</v>
      </c>
      <c r="H4" s="9">
        <v>65.494505494505589</v>
      </c>
      <c r="I4" s="9">
        <v>50.549450549450597</v>
      </c>
      <c r="J4" s="4">
        <v>14.945054945054991</v>
      </c>
    </row>
    <row r="5" spans="1:10" x14ac:dyDescent="0.25">
      <c r="A5" s="17">
        <v>0.05</v>
      </c>
      <c r="B5" s="30">
        <v>24.5833333333334</v>
      </c>
      <c r="C5" s="30">
        <v>16.160714285714423</v>
      </c>
      <c r="D5" s="30">
        <v>8.4226190476189764</v>
      </c>
      <c r="G5" s="17">
        <v>0.05</v>
      </c>
      <c r="H5" s="25">
        <v>37.771428571428601</v>
      </c>
      <c r="I5" s="25">
        <v>27.657142857142855</v>
      </c>
      <c r="J5" s="25">
        <v>10.114285714285746</v>
      </c>
    </row>
    <row r="6" spans="1:10" x14ac:dyDescent="0.25">
      <c r="A6" s="17">
        <v>0.1</v>
      </c>
      <c r="B6" s="31">
        <f>'Raw Data'!Q10+'Raw Data'!Q12</f>
        <v>54.765320762451537</v>
      </c>
      <c r="C6" s="31" t="s">
        <v>105</v>
      </c>
      <c r="D6" s="32">
        <f>'Raw Data'!S10+'Raw Data'!S12</f>
        <v>35.059438409510193</v>
      </c>
      <c r="G6" s="17">
        <v>0.1</v>
      </c>
      <c r="H6" s="9">
        <f>'Raw Data'!Q11+'Raw Data'!Q13</f>
        <v>133.3467741935483</v>
      </c>
      <c r="I6" s="9">
        <f>'Raw Data'!R11+'Raw Data'!R13</f>
        <v>104.19354838709677</v>
      </c>
      <c r="J6" s="4">
        <f>'Raw Data'!S11+'Raw Data'!S13</f>
        <v>29.153225806451523</v>
      </c>
    </row>
    <row r="7" spans="1:10" x14ac:dyDescent="0.25">
      <c r="A7" s="17">
        <v>0.2</v>
      </c>
      <c r="B7" s="31">
        <f>'Raw Data'!Q14+'Raw Data'!Q16+'Raw Data'!Q18</f>
        <v>181.16113233409973</v>
      </c>
      <c r="C7" s="31">
        <f>'Raw Data'!R14+'Raw Data'!R16+'Raw Data'!R18</f>
        <v>108.91660700154515</v>
      </c>
      <c r="D7" s="32">
        <f>'Raw Data'!S14+'Raw Data'!S16+'Raw Data'!S18</f>
        <v>72.244525332554574</v>
      </c>
      <c r="G7" s="17">
        <v>0.2</v>
      </c>
      <c r="H7" s="9">
        <f>'Raw Data'!Q15+'Raw Data'!Q17+'Raw Data'!Q19</f>
        <v>293.95608843537417</v>
      </c>
      <c r="I7" s="9">
        <f>'Raw Data'!R15+'Raw Data'!R17+'Raw Data'!R19</f>
        <v>173.85333333333324</v>
      </c>
      <c r="J7" s="4">
        <f>'Raw Data'!S15+'Raw Data'!S17+'Raw Data'!S19</f>
        <v>120.10275510204094</v>
      </c>
    </row>
    <row r="8" spans="1:10" x14ac:dyDescent="0.25">
      <c r="A8" s="17">
        <v>0.3</v>
      </c>
      <c r="B8" s="31">
        <f>'Raw Data'!Q20+'Raw Data'!Q22+'Raw Data'!Q24+'Raw Data'!Q26</f>
        <v>342.75354345374319</v>
      </c>
      <c r="C8" s="31" t="s">
        <v>105</v>
      </c>
      <c r="D8" s="32" t="s">
        <v>105</v>
      </c>
      <c r="G8" s="17">
        <v>0.3</v>
      </c>
      <c r="H8" s="9">
        <f>'Raw Data'!Q21+'Raw Data'!Q23+'Raw Data'!Q25+'Raw Data'!Q27</f>
        <v>643.06367243867237</v>
      </c>
      <c r="I8" s="9" t="s">
        <v>105</v>
      </c>
      <c r="J8" s="4" t="s">
        <v>105</v>
      </c>
    </row>
    <row r="9" spans="1:10" x14ac:dyDescent="0.25">
      <c r="A9" s="17">
        <v>0.45</v>
      </c>
      <c r="B9" s="31">
        <f>'Raw Data'!Q28+'Raw Data'!Q30+'Raw Data'!Q32+'Raw Data'!Q34+'Raw Data'!Q36</f>
        <v>1925.4065087086565</v>
      </c>
      <c r="C9" s="31" t="s">
        <v>105</v>
      </c>
      <c r="D9" s="32" t="s">
        <v>105</v>
      </c>
      <c r="G9" s="17">
        <v>0.45</v>
      </c>
      <c r="H9" s="9">
        <f>'Raw Data'!Q29+'Raw Data'!Q31+'Raw Data'!Q33+'Raw Data'!Q35+'Raw Data'!Q37</f>
        <v>1359.9484583894159</v>
      </c>
      <c r="I9" s="9" t="s">
        <v>105</v>
      </c>
      <c r="J9" s="4" t="s">
        <v>105</v>
      </c>
    </row>
    <row r="10" spans="1:10" x14ac:dyDescent="0.25">
      <c r="A10" s="16">
        <v>0.6</v>
      </c>
      <c r="B10" s="33">
        <f>'Raw Data'!Q38+'Raw Data'!Q40+'Raw Data'!Q42+'Raw Data'!Q44</f>
        <v>305.19713478611772</v>
      </c>
      <c r="C10" s="33">
        <f>'Raw Data'!R38+'Raw Data'!R40+'Raw Data'!R42+'Raw Data'!R44</f>
        <v>244.9572791066432</v>
      </c>
      <c r="D10" s="34">
        <f>'Raw Data'!S38+'Raw Data'!S40+'Raw Data'!S42+'Raw Data'!S44</f>
        <v>60.239855679474502</v>
      </c>
      <c r="G10" s="16">
        <v>0.6</v>
      </c>
      <c r="H10" s="10">
        <f>'Raw Data'!Q39+'Raw Data'!Q41+'Raw Data'!Q43+'Raw Data'!Q45</f>
        <v>748.03125778833316</v>
      </c>
      <c r="I10" s="10">
        <f>'Raw Data'!R39+'Raw Data'!R41+'Raw Data'!R43+'Raw Data'!R45</f>
        <v>654.06519759542903</v>
      </c>
      <c r="J10" s="18">
        <f>'Raw Data'!S39+'Raw Data'!S41+'Raw Data'!S43+'Raw Data'!S45</f>
        <v>93.966060192904195</v>
      </c>
    </row>
  </sheetData>
  <pageMargins left="0.7" right="0.7" top="0.75" bottom="0.75" header="0.3" footer="0.3"/>
  <pageSetup orientation="portrait" horizontalDpi="200" verticalDpi="200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7" sqref="E7"/>
    </sheetView>
  </sheetViews>
  <sheetFormatPr defaultRowHeight="15" x14ac:dyDescent="0.25"/>
  <cols>
    <col min="1" max="16384" width="9.140625" style="1"/>
  </cols>
  <sheetData>
    <row r="1" spans="1:6" x14ac:dyDescent="0.25">
      <c r="A1" s="1" t="s">
        <v>107</v>
      </c>
      <c r="B1" s="1" t="s">
        <v>108</v>
      </c>
      <c r="C1" s="1" t="s">
        <v>109</v>
      </c>
      <c r="D1" s="1" t="s">
        <v>110</v>
      </c>
      <c r="E1" s="1" t="s">
        <v>111</v>
      </c>
      <c r="F1" s="1" t="s">
        <v>112</v>
      </c>
    </row>
    <row r="2" spans="1:6" x14ac:dyDescent="0.25">
      <c r="A2" s="1">
        <v>1</v>
      </c>
      <c r="B2" s="1">
        <v>0.01</v>
      </c>
      <c r="C2" s="1" t="s">
        <v>58</v>
      </c>
      <c r="D2" s="1">
        <v>860</v>
      </c>
      <c r="E2" s="1">
        <f>'Raw Data'!U6</f>
        <v>3.7500000000000089E-2</v>
      </c>
      <c r="F2" s="1">
        <v>0</v>
      </c>
    </row>
    <row r="3" spans="1:6" x14ac:dyDescent="0.25">
      <c r="A3" s="1">
        <v>2</v>
      </c>
      <c r="B3" s="1">
        <v>0.05</v>
      </c>
      <c r="C3" s="1" t="s">
        <v>59</v>
      </c>
      <c r="D3" s="1">
        <v>1680</v>
      </c>
      <c r="E3" s="1">
        <f>'Raw Data'!U8</f>
        <v>4.1300000000000114E-2</v>
      </c>
      <c r="F3" s="1">
        <v>0</v>
      </c>
    </row>
    <row r="4" spans="1:6" x14ac:dyDescent="0.25">
      <c r="A4" s="1">
        <v>3</v>
      </c>
      <c r="B4" s="1">
        <v>0.1</v>
      </c>
      <c r="C4" s="1" t="s">
        <v>113</v>
      </c>
      <c r="D4" s="1">
        <f>1190+1230</f>
        <v>2420</v>
      </c>
      <c r="E4" s="1">
        <f>'Raw Data'!U10+'Raw Data'!U12</f>
        <v>6.6200000000000259E-2</v>
      </c>
      <c r="F4" s="1">
        <v>0</v>
      </c>
    </row>
    <row r="5" spans="1:6" x14ac:dyDescent="0.25">
      <c r="A5" s="1">
        <v>4</v>
      </c>
      <c r="B5" s="1">
        <v>0.2</v>
      </c>
      <c r="C5" s="1" t="s">
        <v>114</v>
      </c>
      <c r="D5" s="1">
        <f>1115+1190+960</f>
        <v>3265</v>
      </c>
      <c r="E5" s="1">
        <f>'Raw Data'!U14+'Raw Data'!U16+'Raw Data'!U18</f>
        <v>0.19925000000000015</v>
      </c>
      <c r="F5" s="1">
        <v>0</v>
      </c>
    </row>
    <row r="6" spans="1:6" x14ac:dyDescent="0.25">
      <c r="A6" s="1">
        <v>5</v>
      </c>
      <c r="B6" s="1">
        <v>0.3</v>
      </c>
      <c r="C6" s="1" t="s">
        <v>117</v>
      </c>
      <c r="D6" s="1">
        <f>920+1005+970+910</f>
        <v>3805</v>
      </c>
      <c r="E6" s="1">
        <f>'Raw Data'!U20+'Raw Data'!U22+'Raw Data'!U24+'Raw Data'!U26</f>
        <v>0.32630000000000003</v>
      </c>
      <c r="F6" s="1">
        <v>0</v>
      </c>
    </row>
    <row r="7" spans="1:6" x14ac:dyDescent="0.25">
      <c r="A7" s="1">
        <v>6</v>
      </c>
      <c r="B7" s="1">
        <v>0.45</v>
      </c>
      <c r="C7" s="1" t="s">
        <v>118</v>
      </c>
      <c r="D7" s="1">
        <f>890+1010+1050+495</f>
        <v>3445</v>
      </c>
      <c r="E7" s="1">
        <f>'Raw Data'!U28+'Raw Data'!U30+'Raw Data'!U32+'Raw Data'!U36</f>
        <v>0.52290000000000014</v>
      </c>
      <c r="F7" s="1">
        <v>0</v>
      </c>
    </row>
    <row r="8" spans="1:6" x14ac:dyDescent="0.25">
      <c r="A8" s="1">
        <v>7</v>
      </c>
      <c r="B8" s="1">
        <v>0.6</v>
      </c>
      <c r="C8" s="1" t="s">
        <v>119</v>
      </c>
      <c r="D8" s="1">
        <f>1080+1100+1120+1180</f>
        <v>4480</v>
      </c>
      <c r="E8" s="1">
        <f>'Raw Data'!U38+'Raw Data'!U40+'Raw Data'!U42+'Raw Data'!U44</f>
        <v>0.34389999999999987</v>
      </c>
      <c r="F8" s="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9" sqref="E9"/>
    </sheetView>
  </sheetViews>
  <sheetFormatPr defaultRowHeight="15" x14ac:dyDescent="0.25"/>
  <cols>
    <col min="1" max="16384" width="9.140625" style="1"/>
  </cols>
  <sheetData>
    <row r="1" spans="1:6" x14ac:dyDescent="0.25">
      <c r="A1" s="1" t="s">
        <v>107</v>
      </c>
      <c r="B1" s="1" t="s">
        <v>108</v>
      </c>
      <c r="C1" s="1" t="s">
        <v>109</v>
      </c>
      <c r="D1" s="1" t="s">
        <v>110</v>
      </c>
      <c r="E1" s="1" t="s">
        <v>111</v>
      </c>
      <c r="F1" s="1" t="s">
        <v>112</v>
      </c>
    </row>
    <row r="2" spans="1:6" x14ac:dyDescent="0.25">
      <c r="A2" s="1">
        <v>1</v>
      </c>
      <c r="B2" s="1">
        <v>0.01</v>
      </c>
      <c r="C2" s="1" t="s">
        <v>83</v>
      </c>
      <c r="D2" s="1">
        <v>910</v>
      </c>
      <c r="E2" s="1">
        <f>'Raw Data'!U7</f>
        <v>5.9600000000000097E-2</v>
      </c>
      <c r="F2" s="1">
        <v>0</v>
      </c>
    </row>
    <row r="3" spans="1:6" x14ac:dyDescent="0.25">
      <c r="A3" s="1">
        <v>2</v>
      </c>
      <c r="B3" s="1">
        <v>0.05</v>
      </c>
      <c r="C3" s="1" t="s">
        <v>106</v>
      </c>
      <c r="D3" s="1">
        <v>1750</v>
      </c>
      <c r="E3" s="1">
        <f>'Raw Data'!U9</f>
        <v>6.6100000000000048E-2</v>
      </c>
      <c r="F3" s="1">
        <v>0</v>
      </c>
    </row>
    <row r="4" spans="1:6" x14ac:dyDescent="0.25">
      <c r="A4" s="1">
        <v>3</v>
      </c>
      <c r="B4" s="1">
        <v>0.1</v>
      </c>
      <c r="C4" s="1" t="s">
        <v>115</v>
      </c>
      <c r="D4" s="1">
        <f>1240+1240</f>
        <v>2480</v>
      </c>
      <c r="E4" s="1">
        <f>'Raw Data'!U11+'Raw Data'!U13</f>
        <v>0.16534999999999989</v>
      </c>
      <c r="F4" s="1">
        <v>0</v>
      </c>
    </row>
    <row r="5" spans="1:6" x14ac:dyDescent="0.25">
      <c r="A5" s="1">
        <v>4</v>
      </c>
      <c r="B5" s="1">
        <v>0.2</v>
      </c>
      <c r="C5" s="1" t="s">
        <v>116</v>
      </c>
      <c r="D5" s="1">
        <f>1200+1250+980</f>
        <v>3430</v>
      </c>
      <c r="E5" s="1">
        <f>'Raw Data'!U15+'Raw Data'!U17+'Raw Data'!U19</f>
        <v>0.33925000000000005</v>
      </c>
      <c r="F5" s="1">
        <v>0</v>
      </c>
    </row>
    <row r="6" spans="1:6" x14ac:dyDescent="0.25">
      <c r="A6" s="1">
        <v>5</v>
      </c>
      <c r="B6" s="1">
        <v>0.3</v>
      </c>
      <c r="C6" s="1" t="s">
        <v>120</v>
      </c>
      <c r="D6" s="1">
        <f>910+1065+990+960</f>
        <v>3925</v>
      </c>
      <c r="E6" s="1">
        <f>'Raw Data'!U21+'Raw Data'!U23+'Raw Data'!U25+'Raw Data'!U27</f>
        <v>0.62834999999999996</v>
      </c>
      <c r="F6" s="1">
        <v>0</v>
      </c>
    </row>
    <row r="7" spans="1:6" x14ac:dyDescent="0.25">
      <c r="A7" s="1">
        <v>6</v>
      </c>
      <c r="B7" s="1">
        <v>0.45</v>
      </c>
      <c r="C7" s="1" t="s">
        <v>121</v>
      </c>
      <c r="D7" s="1">
        <f>920+1040+1090+890+510</f>
        <v>4450</v>
      </c>
      <c r="E7" s="1">
        <f>'Raw Data'!U29+'Raw Data'!U31+'Raw Data'!U33+'Raw Data'!U35+'Raw Data'!U37</f>
        <v>1.2356499999999999</v>
      </c>
      <c r="F7" s="1">
        <v>0</v>
      </c>
    </row>
    <row r="8" spans="1:6" x14ac:dyDescent="0.25">
      <c r="A8" s="1">
        <v>7</v>
      </c>
      <c r="B8" s="1">
        <v>0.6</v>
      </c>
      <c r="C8" s="1" t="s">
        <v>122</v>
      </c>
      <c r="D8" s="1">
        <f>1200+1060+1170+1210</f>
        <v>4640</v>
      </c>
      <c r="E8" s="1">
        <f>'Raw Data'!U39+'Raw Data'!U41+'Raw Data'!U43+'Raw Data'!U45</f>
        <v>0.86559999999999993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Final</vt:lpstr>
      <vt:lpstr>4919</vt:lpstr>
      <vt:lpstr>4920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Lindsey</cp:lastModifiedBy>
  <dcterms:created xsi:type="dcterms:W3CDTF">2011-04-26T16:09:16Z</dcterms:created>
  <dcterms:modified xsi:type="dcterms:W3CDTF">2011-10-19T15:19:59Z</dcterms:modified>
</cp:coreProperties>
</file>